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firstSheet="5" activeTab="8"/>
  </bookViews>
  <sheets>
    <sheet name="Доходы" sheetId="1" r:id="rId1"/>
    <sheet name="Расходы" sheetId="2" r:id="rId2"/>
    <sheet name="Лист1" sheetId="3" r:id="rId3"/>
    <sheet name="Расходы (2)" sheetId="4" r:id="rId4"/>
    <sheet name="Источники" sheetId="5" r:id="rId5"/>
    <sheet name="2013" sheetId="6" r:id="rId6"/>
    <sheet name="Лист3" sheetId="7" r:id="rId7"/>
    <sheet name="Лист4" sheetId="8" r:id="rId8"/>
    <sheet name="программы" sheetId="9" r:id="rId9"/>
    <sheet name="Лист2" sheetId="10" r:id="rId10"/>
  </sheets>
  <definedNames>
    <definedName name="_Date_" localSheetId="3">'Доходы'!#REF!</definedName>
    <definedName name="_Date_">'Доходы'!#REF!</definedName>
    <definedName name="_Otchet_Period_Source__AT_ObjectName" localSheetId="3">'Доходы'!#REF!</definedName>
    <definedName name="_Otchet_Period_Source__AT_ObjectName">'Доходы'!#REF!</definedName>
    <definedName name="_PBuh_" localSheetId="3">'Источники'!#REF!</definedName>
    <definedName name="_PBuh_">'Источники'!#REF!</definedName>
    <definedName name="_PBuhN_" localSheetId="3">'Источники'!#REF!</definedName>
    <definedName name="_PBuhN_">'Источники'!#REF!</definedName>
    <definedName name="_Period_" localSheetId="3">'Доходы'!#REF!</definedName>
    <definedName name="_Period_">'Доходы'!#REF!</definedName>
    <definedName name="_PRuk_" localSheetId="3">'Источники'!#REF!</definedName>
    <definedName name="_PRuk_">'Источники'!#REF!</definedName>
    <definedName name="_PRukN_" localSheetId="3">'Источники'!#REF!</definedName>
    <definedName name="_PRukN_">'Источники'!#REF!</definedName>
    <definedName name="_xlnm.Print_Titles" localSheetId="0">'Доходы'!$7:$7</definedName>
    <definedName name="_xlnm.Print_Titles" localSheetId="1">'Расходы'!$6:$6</definedName>
    <definedName name="_xlnm.Print_Area" localSheetId="1">'Расходы'!$A$1:$K$183</definedName>
    <definedName name="_xlnm.Print_Area" localSheetId="3">'Расходы (2)'!$A$1:$I$36</definedName>
  </definedNames>
  <calcPr fullCalcOnLoad="1"/>
</workbook>
</file>

<file path=xl/sharedStrings.xml><?xml version="1.0" encoding="utf-8"?>
<sst xmlns="http://schemas.openxmlformats.org/spreadsheetml/2006/main" count="2467" uniqueCount="566">
  <si>
    <t>10</t>
  </si>
  <si>
    <t>11</t>
  </si>
  <si>
    <t xml:space="preserve"> Наименование показателя</t>
  </si>
  <si>
    <t>12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</si>
  <si>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</si>
  <si>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</si>
  <si>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</si>
  <si>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</si>
  <si>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</si>
  <si>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</si>
  <si>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</si>
  <si>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</si>
  <si>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Плата за негативное воздействие на окружающую среду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</si>
  <si>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</si>
  <si>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</si>
  <si>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</si>
  <si>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</si>
  <si>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</si>
  <si>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</si>
  <si>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</si>
  <si>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</si>
  <si>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</si>
  <si>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</si>
  <si>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</si>
  <si>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</si>
  <si>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</si>
  <si>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</si>
  <si>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</si>
  <si>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</si>
  <si>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</si>
  <si>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</si>
  <si>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</si>
  <si>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</si>
  <si>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</si>
  <si>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</si>
  <si>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</si>
  <si>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</si>
  <si>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</si>
  <si>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</si>
  <si>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</si>
  <si>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</si>
  <si>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</si>
  <si>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</si>
  <si>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</si>
  <si>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</si>
  <si>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</si>
  <si>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</si>
  <si>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</si>
  <si>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</si>
  <si>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</si>
  <si>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</si>
  <si>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</si>
  <si>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</si>
  <si>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</si>
  <si>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</si>
  <si>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</si>
  <si>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</si>
  <si>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</si>
  <si>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</si>
  <si>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</si>
  <si>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Сумма</t>
  </si>
  <si>
    <t>1 00 00000 00 0000 000</t>
  </si>
  <si>
    <t>1 01 02000 01 0000 110</t>
  </si>
  <si>
    <t>1 01 02020 01 0000 110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</si>
  <si>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</si>
  <si>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</si>
  <si>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</si>
  <si>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</si>
  <si>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</si>
  <si>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1 09 00000 00 0000 000</t>
  </si>
  <si>
    <t>1 09 06010 02 0000 110</t>
  </si>
  <si>
    <t>1 09 07030 05 0000 110</t>
  </si>
  <si>
    <t>1 11 00000 00 0000 000</t>
  </si>
  <si>
    <t>1 11 05010 10 0000 120</t>
  </si>
  <si>
    <t>1 11 05035 05 0000 120</t>
  </si>
  <si>
    <t>1 12 00000 00 0000 000</t>
  </si>
  <si>
    <t>1 12 01000 01 0000 120</t>
  </si>
  <si>
    <t>1 14 00000 00 0000 000</t>
  </si>
  <si>
    <t>1 14 06014 10 0000 430</t>
  </si>
  <si>
    <t>1 16 00000 00 0000 000</t>
  </si>
  <si>
    <t>1 16 03010 01 0000 140</t>
  </si>
  <si>
    <t>1 16 03030 01 0000 140</t>
  </si>
  <si>
    <t>1 16 25060 01 0000 140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</si>
  <si>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</si>
  <si>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</si>
  <si>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</si>
  <si>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</si>
  <si>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</si>
  <si>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</si>
  <si>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</si>
  <si>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1 16 27000 01 0000 140</t>
  </si>
  <si>
    <t>1 16 28000 01 0000 140</t>
  </si>
  <si>
    <t>1 16 90050 05 0000 140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</si>
  <si>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</si>
  <si>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</si>
  <si>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</si>
  <si>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</si>
  <si>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2 02 01000 00 0000 151</t>
  </si>
  <si>
    <t>2 02 01001 05 0000 151</t>
  </si>
  <si>
    <t>2 02 02000 00 0000 151</t>
  </si>
  <si>
    <t>2 02 02999 05 0000 151</t>
  </si>
  <si>
    <t>2 02 03000 00 0000 151</t>
  </si>
  <si>
    <t>2 02 03024 05 0000 151</t>
  </si>
  <si>
    <t>2 02 03026 05 0000 151</t>
  </si>
  <si>
    <t>2 02 03027 05 0000 151</t>
  </si>
  <si>
    <t>2 02 03029 05 0000 151</t>
  </si>
  <si>
    <t>Налоговые и неналоговые доходы</t>
  </si>
  <si>
    <t xml:space="preserve">Субсидии бюджетам муниципальных районов в целях софинансирования расходов на выплату заработной платы с начислениями работникам бюджетных учреждений и оплату коммунальных услуг бюджетными учреждениями
</t>
  </si>
  <si>
    <t xml:space="preserve">Субвенции бюджетам муниципальных районов на осуществление органами местного самоуправления государственных полномочий по расчёту и предоставлению дотаций поселениям </t>
  </si>
  <si>
    <t>Субвенции бюджетам муниципальных районов на ежемесячную выплату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</t>
  </si>
  <si>
    <t xml:space="preserve">Субвенции бюджетам муниципальных районов на возмещение затрат на содержание в муниципальных дошкольных образовательных учреждениях (дошкольных группах образовательных учреждений) детей-инвалидов </t>
  </si>
  <si>
    <t xml:space="preserve">Субвенции бюджетам муниципальных районов на ежемесячную выплату педагогическим работникам муниципальных образовательных учреждений – молодым специалистам </t>
  </si>
  <si>
    <t xml:space="preserve">Субвенции бюджетам муниципальных районов 
на единовременную выплату педагогическим работникам муниципальных образовательных учреждений – молодым специалистам, работающим и проживающим в сельской местности, рабочих посёлках (посёлках городского типа)
</t>
  </si>
  <si>
    <t xml:space="preserve">Субвенции бюджетам муниципальных районов 
на опеку и попечительство в отношении несовершеннолетних 
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</si>
  <si>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</si>
  <si>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 xml:space="preserve">Субвенции бюджетам муниципальных районов 
на организацию и обеспечение деятельности комиссий по делам несовершеннолетних и защите их прав 
</t>
  </si>
  <si>
    <t xml:space="preserve">Субсидии бюджетам муниципальных районов на дополнительные выплаты  водителям автомобилей и младшему медицинскому персоналу скорой медицинской помощи муниципальных учреждений здравоохранения </t>
  </si>
  <si>
    <t xml:space="preserve">Субсидии бюджетам муниципальных районов на реализацию областной целевой программы «Развитие библиотечного дела в Ульяновской области на 2008-2010 годы» 
</t>
  </si>
  <si>
    <t xml:space="preserve">Субвенции бюджетам муниципальных районов на обеспечение специфическими лекарственными средствами и изделиями медицинского назначения больных сахарным диабетом </t>
  </si>
  <si>
    <t>Субвенции бюджетам муниципальных районов на финансирование общеобразовательных учреждений, реализующих основные общеобразовательные программы</t>
  </si>
  <si>
    <t>Субвенции бюджетам муниципальных районов на хранение, комплектование, учёт и использование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</si>
  <si>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 xml:space="preserve">Субсидии бюджетам муниципальных районов на реализацию областной целевой программы «Обеспечение устойчивого благополучия животноводства Ульяновской области на период 2005-2010 годы» в части мероприятий по обеспечению безопасности сибиреязвенных скотомогильников </t>
  </si>
  <si>
    <t>ИТОГО ДОХОДОВ</t>
  </si>
  <si>
    <t>Прочие неналоговые доходы</t>
  </si>
  <si>
    <t>1 17 00000 00 0000 000</t>
  </si>
  <si>
    <t>Прочие неналоговые доходы бюджетов муниципальных районов</t>
  </si>
  <si>
    <t>1 17 05050 05 0000 180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</si>
  <si>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</si>
  <si>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Код БК </t>
  </si>
  <si>
    <t>Раздел</t>
  </si>
  <si>
    <t>Подраздел</t>
  </si>
  <si>
    <t>ИТОГО РАСХОДОВ</t>
  </si>
  <si>
    <t>01</t>
  </si>
  <si>
    <t>00</t>
  </si>
  <si>
    <t>02</t>
  </si>
  <si>
    <t>03</t>
  </si>
  <si>
    <t>04</t>
  </si>
  <si>
    <t>06</t>
  </si>
  <si>
    <t>14</t>
  </si>
  <si>
    <t>09</t>
  </si>
  <si>
    <t>05</t>
  </si>
  <si>
    <t>07</t>
  </si>
  <si>
    <t>08</t>
  </si>
  <si>
    <t>3. Источники внутреннего финансирования дефицита бюджета МО «Мелекесский район» на 2010 год.</t>
  </si>
  <si>
    <t>тыс.руб.</t>
  </si>
  <si>
    <t>Код БК</t>
  </si>
  <si>
    <t>КУИ и ЗО</t>
  </si>
  <si>
    <t>Районная программа "Комплексные меры по профилактике правонарушений на территории Мелекесского района"</t>
  </si>
  <si>
    <t>Мероприятия в области сельского хозяйства</t>
  </si>
  <si>
    <t>Детские сады</t>
  </si>
  <si>
    <t>ДШИ</t>
  </si>
  <si>
    <t>ДООЛ "Звездочка"</t>
  </si>
  <si>
    <t>Молодежная политика</t>
  </si>
  <si>
    <t>РЦП "Молодежь"</t>
  </si>
  <si>
    <t>Аппарат отдела образования</t>
  </si>
  <si>
    <t>РЦП "Кадры на 2003-2010 годы"</t>
  </si>
  <si>
    <t>Метод.кабинет</t>
  </si>
  <si>
    <t>Народные коллективы</t>
  </si>
  <si>
    <t>Отдел здравоохранения и фармации</t>
  </si>
  <si>
    <t>Доплаты к пенсиям</t>
  </si>
  <si>
    <t>ЦП "Забота"</t>
  </si>
  <si>
    <t>ЦП "Дети и семья"</t>
  </si>
  <si>
    <t>Мероприятия в области социальной политики</t>
  </si>
  <si>
    <t>Финансовое управление</t>
  </si>
  <si>
    <t>МУ "Служба охраны окружающей среды"</t>
  </si>
  <si>
    <t>Содержание дорог</t>
  </si>
  <si>
    <t>Школы (местный бюджет)</t>
  </si>
  <si>
    <t xml:space="preserve"> Государственная пошлина по делам, рассматриваемым в судах общей юрисдикции, мировыми судьями</t>
  </si>
  <si>
    <t>Денежные взыскания (штрафы) за нарушение законодательства о налогах и сборах</t>
  </si>
  <si>
    <t>РЦП "Комплексные меры противодействия злоупотреблению наркотиками на территории Мелекесского района на 2010-2012 годы"</t>
  </si>
  <si>
    <t>МУ "Техническое обслуживание"</t>
  </si>
  <si>
    <t>за счет средств областного бюджета</t>
  </si>
  <si>
    <t>за счет средств местного бюджета</t>
  </si>
  <si>
    <t>Мероприятия в области жилищного хозяйства</t>
  </si>
  <si>
    <t>Комиссия по делам несовершеннолетних (областные средства)</t>
  </si>
  <si>
    <t>Архив (областные средства)</t>
  </si>
  <si>
    <t>Проезд к месту учебы (областные средства)</t>
  </si>
  <si>
    <t>Ежемесячная выплата молодым специалистам (областные средства)</t>
  </si>
  <si>
    <t>Единовременная выплата молодым специалистам (областные средства)</t>
  </si>
  <si>
    <t>Госстандарт (областные средства)</t>
  </si>
  <si>
    <t>Обеспечение жилыми помещениями детей сирот (областные средства)</t>
  </si>
  <si>
    <t>Компенсация части род.платы (областные средства)</t>
  </si>
  <si>
    <t>Опека и попечительство (областные средства)</t>
  </si>
  <si>
    <t>Содержание детей-инвалидов в д/с (областные средства)</t>
  </si>
  <si>
    <t>*Расходы на содержание органов местного самоуправления</t>
  </si>
  <si>
    <t>Потребность на 2010 год</t>
  </si>
  <si>
    <t>Аппарат Совета депутатов МО "Мелекесский район"</t>
  </si>
  <si>
    <t>Процент от потребности, %</t>
  </si>
  <si>
    <t>Собственные налоговые и неналоговые доходы</t>
  </si>
  <si>
    <t>Дотации на выравнивание бюджетной обеспеченности</t>
  </si>
  <si>
    <t>Субсидии на выплату заработной платы и коммунальных услуг</t>
  </si>
  <si>
    <t>Субвенции на предоставление дотаций поселениям</t>
  </si>
  <si>
    <t>ИТОГО СОБСТВЕННЫХ ДОХОДОВ</t>
  </si>
  <si>
    <t>Внешкольная работа</t>
  </si>
  <si>
    <t>Депутаты Совета депутатов МО "Мелекесский район"</t>
  </si>
  <si>
    <t>Аппарат администрации МО "Мелекесский район"</t>
  </si>
  <si>
    <t>Глава администрации МО "Мелекесский район"</t>
  </si>
  <si>
    <t>Распределение дотаций из районного фонда финансовой поддержки</t>
  </si>
  <si>
    <t>2009 год</t>
  </si>
  <si>
    <t>2010 год</t>
  </si>
  <si>
    <t>МО «Лебяжинское сельское поселение»</t>
  </si>
  <si>
    <t>МО «Старосахчинское сельское поселение»</t>
  </si>
  <si>
    <t>МО «Тиинское сельское поселение»</t>
  </si>
  <si>
    <t>МО «Николочеремшанское сельское поселение»</t>
  </si>
  <si>
    <t>Собственные доходы</t>
  </si>
  <si>
    <t>Итого:</t>
  </si>
  <si>
    <t>Всего доходов</t>
  </si>
  <si>
    <t>МО «Новомайнское городское поселение»</t>
  </si>
  <si>
    <t>МО «Мулловское городское поселение»</t>
  </si>
  <si>
    <t xml:space="preserve">МО «Новоселкинское сельское поселение» </t>
  </si>
  <si>
    <t>МО «Рязановское сельское поселение»</t>
  </si>
  <si>
    <t>Областная дотация</t>
  </si>
  <si>
    <t>Районная дотация</t>
  </si>
  <si>
    <t>Коммунальные услуги</t>
  </si>
  <si>
    <t>Заработная плата с начислениями</t>
  </si>
  <si>
    <t>Всего расходов</t>
  </si>
  <si>
    <t>% покрытия расходов</t>
  </si>
  <si>
    <t>Среднее</t>
  </si>
  <si>
    <t>Начальник Финансового управления</t>
  </si>
  <si>
    <t>А.В.Щукин</t>
  </si>
  <si>
    <t>Исп.Р.Н.Загидуллин</t>
  </si>
  <si>
    <t xml:space="preserve">Субвенции бюджетам муниципальных районов на осуществление переданных органам местного самоуправления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
</t>
  </si>
  <si>
    <t>Ведение регистра муниципальных правовых актов (областные средства)</t>
  </si>
  <si>
    <t>Исполнено за 2009 год</t>
  </si>
  <si>
    <t>Распределение бюджетных ассигнований по разделам и подразделам бюджета МО «Мелекесский район» на 2011 год.</t>
  </si>
  <si>
    <t>Проект бюджета на 2011год</t>
  </si>
  <si>
    <t>Потребность на 2011 год</t>
  </si>
  <si>
    <t>Детские оздоровительные лагеря с дневным пребыванием (областные средства)</t>
  </si>
  <si>
    <t>Загородные детские оздоровительные лагеря,  центры (областные средства)</t>
  </si>
  <si>
    <t>Классное руководство (Обласные средства)</t>
  </si>
  <si>
    <t>РЦП "Обеспечение пожарной безопасности учреждений образования"</t>
  </si>
  <si>
    <t>РЦП "Комплексные меры по профилактике правонарушений  на территории Мелекесского района на 2011-2014 годы"</t>
  </si>
  <si>
    <t>РЦП "Энергосбережение на территории МО "Мелекесский район"</t>
  </si>
  <si>
    <t xml:space="preserve">РЦП "Развитие культуры в МО "Мелекесском районе" на 2010-2012 </t>
  </si>
  <si>
    <t>РЦП "Развитие дорожного хозяйства на территории МО "Мелекесский район" в 2010-2012 гг."</t>
  </si>
  <si>
    <t>ОЦП "Модернизация объектов теплоэнергетического комплекса Ульяновской области на 2011 год"</t>
  </si>
  <si>
    <t>Проведение выборов</t>
  </si>
  <si>
    <t>РЦП "Школьное молоко"</t>
  </si>
  <si>
    <t>МРСК Волги</t>
  </si>
  <si>
    <t>ЗАГС(федеральные средства)</t>
  </si>
  <si>
    <t>Уточненный план на 01.10.2010 год</t>
  </si>
  <si>
    <t>ВУС(областные средства)</t>
  </si>
  <si>
    <t>прочее благоустройство</t>
  </si>
  <si>
    <t>Софинансирование благоустройства памятников, монументов, обелисков     (областные средства)</t>
  </si>
  <si>
    <t>Субвенции на ремонт д/сада (областные средства)</t>
  </si>
  <si>
    <t>Субвенции на ремонт д/сада (районные средства)</t>
  </si>
  <si>
    <t>Пришкольные лагеря (местный бюджет)</t>
  </si>
  <si>
    <t>Оплата труда приемного родителя,пособия опекунам (областные средства)</t>
  </si>
  <si>
    <t>Книжный фонд (областные средства)</t>
  </si>
  <si>
    <t>Полномочия области на  отдел образования</t>
  </si>
  <si>
    <r>
      <t xml:space="preserve"> ОЦП  </t>
    </r>
    <r>
      <rPr>
        <b/>
        <sz val="10"/>
        <color indexed="30"/>
        <rFont val="Times New Roman"/>
        <family val="1"/>
      </rPr>
      <t>"</t>
    </r>
    <r>
      <rPr>
        <sz val="10"/>
        <color indexed="30"/>
        <rFont val="Times New Roman"/>
        <family val="1"/>
      </rPr>
      <t>Развитие дошкольного образования на 2011-2012 годы" (районный бюджет)</t>
    </r>
  </si>
  <si>
    <r>
      <t xml:space="preserve"> ОЦП  </t>
    </r>
    <r>
      <rPr>
        <b/>
        <sz val="10"/>
        <color indexed="30"/>
        <rFont val="Times New Roman"/>
        <family val="1"/>
      </rPr>
      <t>"</t>
    </r>
    <r>
      <rPr>
        <sz val="10"/>
        <color indexed="30"/>
        <rFont val="Times New Roman"/>
        <family val="1"/>
      </rPr>
      <t>Развитие дошкольного образования на 2011-2012 годы" (областные средства)</t>
    </r>
  </si>
  <si>
    <t>ФЦП Социальное развитие села жилье гражданам и молодым (областной бюджет)</t>
  </si>
  <si>
    <t>ФЦП Социальное развитие села жилье гражданам и молодым (районный  бюджет)</t>
  </si>
  <si>
    <t>Фактические расходы за 9 мес.2010</t>
  </si>
  <si>
    <t>ИспВ.В.Фомина</t>
  </si>
  <si>
    <t>ФЦП "Проведение протиивоаварийных мероприятиий"  СОШ   Л.Хмелевка (районные средства)</t>
  </si>
  <si>
    <t>ОЦП "Школьные окна" (районные средства)</t>
  </si>
  <si>
    <t>ФЦП "Проведение протиивоаварийных мероприятиий"  СОШ   Л.Хмелевка (областные средства)</t>
  </si>
  <si>
    <t>Исполнено за 2010 год</t>
  </si>
  <si>
    <t>Потребность на 2012 год</t>
  </si>
  <si>
    <t>Проект бюджета на 2012год</t>
  </si>
  <si>
    <t>13</t>
  </si>
  <si>
    <t>Иные межбюджетные трансферты</t>
  </si>
  <si>
    <t>Уточненный план на 01.10.2011 год</t>
  </si>
  <si>
    <t>Фактические расходы за 9 мес.2011</t>
  </si>
  <si>
    <t>Ожидаемая оценка на 2011 год</t>
  </si>
  <si>
    <t>По передаче полномочий с поселений</t>
  </si>
  <si>
    <t xml:space="preserve">Разработка генпланов </t>
  </si>
  <si>
    <t>Муниципальный заказ</t>
  </si>
  <si>
    <t>Внутренний контроль</t>
  </si>
  <si>
    <t>Внешний контроль</t>
  </si>
  <si>
    <t>Антикоррупционная экспертиза</t>
  </si>
  <si>
    <t>Детские оздоровительные лагеря  дневным пребыванием  (областные средства)</t>
  </si>
  <si>
    <t>Ежемесячная стипендия обучающимся в 10-х и 11-х класах муниципальных ощеобразовательных учреждений (областные средства)</t>
  </si>
  <si>
    <t>Административные правонарушения</t>
  </si>
  <si>
    <t>Отлов безнадзорных домашних животных (областные средства)</t>
  </si>
  <si>
    <t>Составление списков присяжных заседателей</t>
  </si>
  <si>
    <t xml:space="preserve">«Развитие библиотечного дела в Ульяновской области на 2008-2012 годы» </t>
  </si>
  <si>
    <t>Переданые полномочия по расчету дотаций поселениям  (областные средства)</t>
  </si>
  <si>
    <t>Обеспечение приватизациии проведение предпродажной подготовки объектов</t>
  </si>
  <si>
    <t>Оценка недвижимости,признание  прав и регулирования отношений по гос. и мун.собственности</t>
  </si>
  <si>
    <t>СПК им.Крупской</t>
  </si>
  <si>
    <t>РЦП "Повышение инвеститиционной привлекательности МО "Мелекесский район" на 2011-2015г.</t>
  </si>
  <si>
    <t>РЦП Противодействие коррупции в МО "Мелекексский район" на 2010-2012 годы</t>
  </si>
  <si>
    <t>Программа рзвития муниципальной службы в МО "Мелекесский район"</t>
  </si>
  <si>
    <t>МДЦП Развитие информационного общества, использование информационных и коммуникационных технологий в муниципальном образовании "Мелекесский район" в 2012-2014 годах</t>
  </si>
  <si>
    <t>Программы</t>
  </si>
  <si>
    <t>Содержание ЕДДС (112)</t>
  </si>
  <si>
    <t>Гражданская оборона и ЧС</t>
  </si>
  <si>
    <t>РЦП Ремонт автомобильных дорог общего пользования</t>
  </si>
  <si>
    <t>РЦП "Повышение безопасности дорожного движения в Мелекеском районе в 2012-2013 годах"</t>
  </si>
  <si>
    <t>ДМЦП Развитие туризма в МО "Мелекеский район</t>
  </si>
  <si>
    <t>МЦП "Развитие малого и среднего предпринимательства"на 2012-2017 гг.</t>
  </si>
  <si>
    <t>Мероприятия в области дорожного  хозяйства</t>
  </si>
  <si>
    <t>Сельское хозяйство</t>
  </si>
  <si>
    <t>Прочие мероприятия в области ЖКХ</t>
  </si>
  <si>
    <t xml:space="preserve"> МЦП "Газификация населенных пунктов Ульяновской области 2009-2012гг."</t>
  </si>
  <si>
    <t xml:space="preserve"> МЦП "Модернизация населенных пунктов Ульяновской области 2009-2012гг."</t>
  </si>
  <si>
    <t>МЦП "Охрана окружающей среды" на 2012 год</t>
  </si>
  <si>
    <t>Муниципальная целевая программа "Молодежь»  МО «Мелекесский район»  Ульяновской области на 2011-2013 годы</t>
  </si>
  <si>
    <t>Муниципальная  целевая программа «Модернизация дошкольного образования муниципального  образования «Мелекесский район» Ульяновской области на 2011-2012 годы»</t>
  </si>
  <si>
    <t>Муниципальная  целевая программа "Комплексные меры противодействия злоупотреблению наркотиками и их незаконному обороту  на территории  МО «Мелекесский  район» на 2010-2012 годы"</t>
  </si>
  <si>
    <t>Муниципальная целевая программа "Комплексные меры по профилактике правонарушений на территории  муниципального образования «Мелекесский  район» на 2011-2014 годы"</t>
  </si>
  <si>
    <t>Муниципальная целевая программа «Пожарная безопасность образовательных учреждений муниципального  образования «Мелекесский район» Ульяновской области на 2011-2013 г.г.»</t>
  </si>
  <si>
    <t>Муниципальная  целевая программа «Энергосбережение  в бюджетных учреждениях муниципального  образования «Мелекесский район» Ульяновской области на 2011-2012 годы»</t>
  </si>
  <si>
    <t>МЦП «Организация здорового питания в образовательных учреждениях муниципального  образования "Мелекесский район Ульяновской области на 2011-2013г.г.»</t>
  </si>
  <si>
    <t>Районная  программа содействия профессиональному развитию персонала в образовательных учреждениях муниципального  образования Мелекесский район Ульяновской области на 2011-2013г.г.»</t>
  </si>
  <si>
    <t>МЦП "Школьные окна"муниципального  образования "Мелекесский район Ульяновской области на 2011-2014г.г.»</t>
  </si>
  <si>
    <t>Софинансирование ОЦП "Модернизация региональных систем общего образования на 2011-2012гг".</t>
  </si>
  <si>
    <t>МДЦП "Доступная среда" на 2011-2013 годы МО "Мелекесский район" Ульяновской области</t>
  </si>
  <si>
    <t>МУ "Технический отдел образования"</t>
  </si>
  <si>
    <t>РЦП "Развитие систем образования МО "Мелекеский район" на 2011-2013гг."</t>
  </si>
  <si>
    <t>Мероприятия на развитие оздоровительного лагеря "Звездочка"</t>
  </si>
  <si>
    <t>МДЦП "Доступная среда" на 2011-2013 годы  ( в области образования)</t>
  </si>
  <si>
    <t>Бюджет МО "Мелекесский район" на 2012 год сформирован на % от потребности в денежных средствах на 2012 год</t>
  </si>
  <si>
    <t>Мероприятия в области архитектуры и строительства</t>
  </si>
  <si>
    <t>Субсиди на выплату заработной платы с начислениями и оплату коммунальных услуг работникам бюджетной сферы (областные средства)</t>
  </si>
  <si>
    <t>Субсидии муниципальным бюджетным учреждениям для оказания муниципальных услуг (*Зерносовхозская школа)</t>
  </si>
  <si>
    <t>МЦП "Обеспечение жильем молодых семей на 201-2015гг."</t>
  </si>
  <si>
    <t>Здравоохранение(Отдел ликв.)</t>
  </si>
  <si>
    <t>Проект бюджета на 2012 год</t>
  </si>
  <si>
    <t>Иные межбюджетные трансферты по передаче полномочий в поселения на очисту дорог</t>
  </si>
  <si>
    <t>МДЦП "Доступная среда" на 2011-2013 годы  (социальной политики администр.)</t>
  </si>
  <si>
    <t>РЦП "Школьное молоко" 2009-2012 год</t>
  </si>
  <si>
    <t>ОЦП Ремонт автомобильных дорог общего пользования (Областные средства)</t>
  </si>
  <si>
    <t>ОЦП "Развитие малого и среднего предпринимательства"на 2012-2017 гг.Областные средства</t>
  </si>
  <si>
    <t>Перепись населения</t>
  </si>
  <si>
    <t>Ликвидационная комисия</t>
  </si>
  <si>
    <t>Приобретение школьного автобуса (областные средства)</t>
  </si>
  <si>
    <t>Приобретение школьного автобуса (местные  средства)</t>
  </si>
  <si>
    <t>Модернизация региональных систем образования</t>
  </si>
  <si>
    <t>Резервный фонд Правительства</t>
  </si>
  <si>
    <t>Переданые полномочия на ОМС</t>
  </si>
  <si>
    <t>1. Доходы бюджета МО «Мелекесский район» по группам, подгруппам, статьям, подстатьям, элементам, программам, (подпрограммам) и кодам экономической классификации доходов бюджетов Российской Федерации на 2011 год.</t>
  </si>
  <si>
    <t>1 01 02070 01 0000 110</t>
  </si>
  <si>
    <t>Налог на доходы физических лиц с доходов, полученных физическими лицами, являющимися иностранными граждами, осуществляющими трудовую деятельность по найму у физических лиц на основании патента.</t>
  </si>
  <si>
    <t>Резервные фонды Правительства</t>
  </si>
  <si>
    <t>Распределение бюджетных ассигнований по разделам и подразделам бюджета МО «Мелекесский район» на 2012 год.</t>
  </si>
  <si>
    <t>Прочие выплаты( по Здрав.)</t>
  </si>
  <si>
    <t>Межбюджетные трансферты поселениям</t>
  </si>
  <si>
    <t>Процент от потребности  на 2012 год</t>
  </si>
  <si>
    <t>Процент от ожидаемого на 2011 год</t>
  </si>
  <si>
    <t xml:space="preserve">                                       А.В.Щукин</t>
  </si>
  <si>
    <t>Валентина Владимировна Фомина</t>
  </si>
  <si>
    <t>Распределение бюджетных ассигнований по разделам и подразделам бюджета МО «Мелекесский район» на 2013 год.</t>
  </si>
  <si>
    <t>Исполнено за 2011 год</t>
  </si>
  <si>
    <t>Уточненный план на 01.10.2012 год</t>
  </si>
  <si>
    <t>Фактические расходы за 9 мес.2012</t>
  </si>
  <si>
    <t>Ожидаемая оценка на 2012 год</t>
  </si>
  <si>
    <t>Проект бюджета на 2013год</t>
  </si>
  <si>
    <t>Потребность на 2013 год</t>
  </si>
  <si>
    <t>Процент от потребности  на 2013 год</t>
  </si>
  <si>
    <t>0,00</t>
  </si>
  <si>
    <t>0,0</t>
  </si>
  <si>
    <t>Финансовое управление (Содержание аппарата)</t>
  </si>
  <si>
    <t>КУИ и ЗО (Содержание аппарата)</t>
  </si>
  <si>
    <t>Социальная поддержка молодам специалистам (областные средства)</t>
  </si>
  <si>
    <t>Повышение квалификации</t>
  </si>
  <si>
    <t>МДЦП "Развитие  муниципальной службы в администрации МО "Мелекесский район" Ульяновской области на 2012-2013 г."</t>
  </si>
  <si>
    <t>Здравоохранение в части погашения кредиторской задолженности</t>
  </si>
  <si>
    <t>Здравоохранение</t>
  </si>
  <si>
    <t>МДЦП "Социальные гарантии муниципальным работникам МО "Мелекесский район" Ульяновской области на 2012-2014гг."</t>
  </si>
  <si>
    <t>МДЦП "Повышение качества жизни граждан пожилого возраста и инвалидов, проживающих на территории Мелекесского района Ульяновской области на 2012-2014г."</t>
  </si>
  <si>
    <t>647,8</t>
  </si>
  <si>
    <t>МДЦП "Повышение качества жизни детей и семей с детьми  в муниципальном образовании "Мелекесский район"  Ульяновской области на 2012-2013г."</t>
  </si>
  <si>
    <t>314,6</t>
  </si>
  <si>
    <t>Дотации на выравнивание бюджетной обеспеченности (Районная)</t>
  </si>
  <si>
    <t>Дотации на выравнивание бюджетной обеспеченности (областная)</t>
  </si>
  <si>
    <t>Спорт</t>
  </si>
  <si>
    <t>Охрана семьи и детсва</t>
  </si>
  <si>
    <t>Отдел  по опеке и попечительству в отношении несовершеннолетних</t>
  </si>
  <si>
    <t>Межбюджетные трансферты</t>
  </si>
  <si>
    <t>Субвенции по первичному воинскому учёту на территориях, где отсутствуют военные комиссариаты</t>
  </si>
  <si>
    <t>Субсидии на реализацию ОЦП "Культура в Ульяновской области на 2012-2016 годы"</t>
  </si>
  <si>
    <t>Комплектование книжных фондов библиотек муниципальных образовани (поселений)</t>
  </si>
  <si>
    <t>Субвенции по предоставлению мер социальной поддержки молодым специалистам в сферах культуры</t>
  </si>
  <si>
    <t>Субсидии муниципальным районам на реализацию мероприятий по обеспечению жильем молодых семей и молодых специалистов проживающих в сельской местности</t>
  </si>
  <si>
    <t>Субсидии муниципальным районам на реализацию мероприятий по обеспечению граждан проживающих в сельской местности</t>
  </si>
  <si>
    <t>Субсидии на оздововление работников образовательных учреждений</t>
  </si>
  <si>
    <t>Субвенции по предоставлению мер социальной поддержки молодым специалистам на образовательную деятельность</t>
  </si>
  <si>
    <t>Субвенции на переданные полномочия по установлнению нормативов потребления населением твердого топлива</t>
  </si>
  <si>
    <t>Субсидии на выплату заработной платы с начислениями и оплату коммунальных услуг работникам бюджетной сферы (областные средства)</t>
  </si>
  <si>
    <t>Школы- местный бюджет</t>
  </si>
  <si>
    <t>Исполнение по судебным искам</t>
  </si>
  <si>
    <t>Прочие решения по исполнительным листам</t>
  </si>
  <si>
    <t>Мероприятия по предупреждению и ликвидации последствий  ЧС</t>
  </si>
  <si>
    <t>Прочее благоустройство</t>
  </si>
  <si>
    <t>0</t>
  </si>
  <si>
    <t>Субсидии  бюджетам муниципальных образований Ульяновской области для организации системы мобильного библиотечного обслуживания населенных пунктов Ульяновской области</t>
  </si>
  <si>
    <t>Субсидии бюджетам муниципальных районов на реализацию областной целевой программы "Культура  в Ульяновской области" на 2012-2016 годы</t>
  </si>
  <si>
    <t>723,3</t>
  </si>
  <si>
    <t>МДЦП "Доступная среда" на 2011-2013 годы  ( администрация)</t>
  </si>
  <si>
    <t>МДЦП "Проведение мероприятий по улучшению жилищных условий граждан, проживающих в сельской местности, в том числе молодых семей и молодых специалистов на территории муниципального образования "Мелекеский район" Ульяновской области на 2013-2014 годы"</t>
  </si>
  <si>
    <t>Реализация государственных функций в области социальной политики</t>
  </si>
  <si>
    <t>МДЦП «Модернизация объектов теплоэнергетического комплекса бюджетной сферы и содействие в подготовке и прохождении отопительного сезона в муниципальном образовании «Мелекесский район» Ульяновской области на 2012-2014 годы»</t>
  </si>
  <si>
    <t>ОЦП "Модернизация дошкольного образования" (группа при школе)</t>
  </si>
  <si>
    <t>Мероприятия на развитие ДОЛ "Звездочка"</t>
  </si>
  <si>
    <t>Проведение мероприятий для детей и молодежи по ГРАНТАМ</t>
  </si>
  <si>
    <t>Субсидии бюджетам поселений на финансовое обеспечение мероприятий по капитальному ремонту многоквартирных домов на 2012 год, за счет средств поступивших  от государственной корпорации Фонда содействия реформирования жилищно-коммунального хозяйства (остатки средств 2011года)</t>
  </si>
  <si>
    <t>Субсидии бюджетам  поселений на финансовое обеспечение мероприятий по переселению граждан из аварийного жилищного фонда от государственной корпорации Фонда содействия реформирования жилищно-коммунального хозяйства (остатки средств 2011года) на 2012 год</t>
  </si>
  <si>
    <t>Субсидии бюджетам поселений на финансовое обеспечение мероприятий по капитальному ремонту многоквартирных домов на 2012 год за счет  областного бюджета</t>
  </si>
  <si>
    <t>Субсидии бюджетам поселений на финансовое обеспечение мероприятий по капитальному ремонту многоквартирных домов, за счет средств поступивших  от государственной корпорации Фонда содействия реформирования жилищно-коммунального хозяйства на 2012 год</t>
  </si>
  <si>
    <t>Субсидии бюджетам муниципальных районов на реализацию областной целевой программы «Развитие библиотечного дела  в Ульяновской области на 2008-2012 годы»</t>
  </si>
  <si>
    <t>Субсидии бюджетам муниципальных районов на реализацию мероприятий по подготовке и прохождению отопительного сезона</t>
  </si>
  <si>
    <t>Субсидии бюджетам муниципальных районов на реализацию  мероприятий по развитию водоснабжения в сельской местности по федеральной целевой программе Социальное развитие села до 2013 года  на 2012 год</t>
  </si>
  <si>
    <t>Субсидии бюджетам поселений на реализацию ОЦП "Развитие системы дорожного хозяйства Ульяновской области в 2009-2015 годах" на 2012 год</t>
  </si>
  <si>
    <t>Субсидии бюджетам муниципальных районов на реализацию мероприятий по развитию водоснабжения в сельской местности по федеральной целевой программе «Социальное развитие села до 2013 года»</t>
  </si>
  <si>
    <r>
      <t>Субсидии  бюджетам поселений Ульяновской области на реализацию мероприятий   областной целевой программы "Чистая вода" на 2011-2015 годы</t>
    </r>
    <r>
      <rPr>
        <b/>
        <sz val="10"/>
        <color indexed="30"/>
        <rFont val="Times New Roman"/>
        <family val="1"/>
      </rPr>
      <t xml:space="preserve"> </t>
    </r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</si>
  <si>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</si>
  <si>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восстановление холодного водоснабжения из резервного фонда Правительства Ульяновской области</t>
  </si>
  <si>
    <t>МДЦП "Одаренные дети" на 2013-2015 годы муниципального образования "Мелекесский район" Ульяновской области</t>
  </si>
  <si>
    <t>МДЦП "Содействие профессиональному развитию персонала в образовательных учреждениях муниципального  образования Мелекесский район  на 2013-2015 годы»</t>
  </si>
  <si>
    <t>МДЦП "Повышение качества условий образования в образовательных учреждениях муниципального образования "Мелекесский район" Ульяновскойобласти на 2012-2014 годы</t>
  </si>
  <si>
    <t>МДЦП "Развитие дошкольного образования муниципального  образования «Мелекесский район» Ульяновской области на 2013-2015 годы»</t>
  </si>
  <si>
    <t xml:space="preserve"> МЦП "Газификация населенных пунктов Ульяновской области 2013-2015гг."</t>
  </si>
  <si>
    <t>МДЦП "Оптимизация сети образовательных учреждений муниципального образования "Мелекесский район" Ульяновской области на 2013-2015 годы</t>
  </si>
  <si>
    <t>МДЦП «Энергосбережение  и повышение энергетической эффективности на территории  муниципального  образования «Мелекесский район» Ульяновской области на 2013-2015 годы»</t>
  </si>
  <si>
    <t>МДЦП "Развитие архивного дела в муниципальном образовании "Мелекесский район" на 2013-2014 годы"</t>
  </si>
  <si>
    <t>По судебным искам</t>
  </si>
  <si>
    <t>619,4</t>
  </si>
  <si>
    <t>Субсидии муниципальным бюджетным учреждениям для оказания муниципальных услуг ДООЛ "Звездочка"</t>
  </si>
  <si>
    <t>Мероприятию по опросу граждан</t>
  </si>
  <si>
    <t>Проезд детей сирот</t>
  </si>
  <si>
    <t>обл.</t>
  </si>
  <si>
    <t>район</t>
  </si>
  <si>
    <t>Всего</t>
  </si>
  <si>
    <t>Процент от утон.плана на 2012 год</t>
  </si>
  <si>
    <t>На образование в %</t>
  </si>
  <si>
    <t>2528,6</t>
  </si>
  <si>
    <t>139</t>
  </si>
  <si>
    <t>14173,3</t>
  </si>
  <si>
    <t>1172,4</t>
  </si>
  <si>
    <t>3379,2</t>
  </si>
  <si>
    <t>19,8</t>
  </si>
  <si>
    <t>291,7</t>
  </si>
  <si>
    <t>463,2</t>
  </si>
  <si>
    <t>133,3</t>
  </si>
  <si>
    <t>1,65</t>
  </si>
  <si>
    <t>1446,0</t>
  </si>
  <si>
    <t>114,0</t>
  </si>
  <si>
    <t>1374,1</t>
  </si>
  <si>
    <t>98,6</t>
  </si>
  <si>
    <t>506,6</t>
  </si>
  <si>
    <t>9661,7</t>
  </si>
  <si>
    <t>40,0</t>
  </si>
  <si>
    <t>96,6</t>
  </si>
  <si>
    <t>1839,8</t>
  </si>
  <si>
    <t>721,6</t>
  </si>
  <si>
    <t>74,5</t>
  </si>
  <si>
    <t>218,9</t>
  </si>
  <si>
    <t>200,0</t>
  </si>
  <si>
    <t>199,7</t>
  </si>
  <si>
    <t>258,8</t>
  </si>
  <si>
    <t>139,4</t>
  </si>
  <si>
    <t>426,7</t>
  </si>
  <si>
    <t>2723,4</t>
  </si>
  <si>
    <t>17,5</t>
  </si>
  <si>
    <t>198,2</t>
  </si>
  <si>
    <t>192,6</t>
  </si>
  <si>
    <t>17,3</t>
  </si>
  <si>
    <t>54,7</t>
  </si>
  <si>
    <t>521,0</t>
  </si>
  <si>
    <t>161,4</t>
  </si>
  <si>
    <t>375,0</t>
  </si>
  <si>
    <t>35033,8</t>
  </si>
  <si>
    <t>6695,9</t>
  </si>
  <si>
    <t>8701,9</t>
  </si>
  <si>
    <t>317,4</t>
  </si>
  <si>
    <t>127,2</t>
  </si>
  <si>
    <t>5177,0</t>
  </si>
  <si>
    <t>2370,7</t>
  </si>
  <si>
    <t>2734,6</t>
  </si>
  <si>
    <t>1688,4</t>
  </si>
  <si>
    <t>1064,6</t>
  </si>
  <si>
    <t>4878,9</t>
  </si>
  <si>
    <t>382,0</t>
  </si>
  <si>
    <t>1388,4</t>
  </si>
  <si>
    <t>1498,5</t>
  </si>
  <si>
    <t>22,5</t>
  </si>
  <si>
    <t>52,6</t>
  </si>
  <si>
    <t>382,8</t>
  </si>
  <si>
    <t>188,7</t>
  </si>
  <si>
    <t>87,4</t>
  </si>
  <si>
    <t>555,4</t>
  </si>
  <si>
    <t>29,0</t>
  </si>
  <si>
    <t>784,1</t>
  </si>
  <si>
    <t>658,9</t>
  </si>
  <si>
    <t>4554,9</t>
  </si>
  <si>
    <t>100189,4</t>
  </si>
  <si>
    <t>30890,0</t>
  </si>
  <si>
    <t>Школьный автобус</t>
  </si>
  <si>
    <t>563,0</t>
  </si>
  <si>
    <t>пост.№1800 от 21.12.2011</t>
  </si>
  <si>
    <t>МДЦП "Социальные гарантии медицинским  работникам МО "Мелекесский район" Ульяновской области на 2012-2014гг."</t>
  </si>
  <si>
    <t>пост.№1510 от 02.11.2011</t>
  </si>
  <si>
    <t>пост.№1795 от 20.12.2011</t>
  </si>
  <si>
    <t>пост.№1265 от 6.09.2011г</t>
  </si>
  <si>
    <t>МДЦП "Охрана окружающей среды МО "Мелекесский район" Ульяновской области на 2012-2013 годы"</t>
  </si>
  <si>
    <t xml:space="preserve"> МДЦП "Газификация населенных пунктов в МО "Мелекесский район" Ульяновской области 2013-2015гг."</t>
  </si>
  <si>
    <t>пост.№1109 от 18.09.2012</t>
  </si>
  <si>
    <t>ДРЦП "Развитие малого и среднего предпринимательства в МО "Мелекесский район" Ульяновской области "на 2012-2017 гг.</t>
  </si>
  <si>
    <t>МДЦП "Стимулирование развития жилищного строительства на территории муниципального образования "Мелекеский район" Ульяновской области на 2013-2017 годы"</t>
  </si>
  <si>
    <t>МДЦП "Развитие сети автомобильных дорог местного значения в муниципальном образовании "Мелекесский район"Ульяновской области на 2013-2015 годы"</t>
  </si>
  <si>
    <t>пост.№1344 от 13.11.2012</t>
  </si>
  <si>
    <t>МДЦП "Проведение районных соревнований в отрасли сельского хозяйства на территории муниципалього образования "Мелекесский район"на 2013-2015годы</t>
  </si>
  <si>
    <t>МДЦП "Стимулирование развития жилищного строительства на территории муниципального образования "Мелекеский район" Ульяновской области на 2013-2015 годы"</t>
  </si>
  <si>
    <t>пост.№1829 от 23.12.2011</t>
  </si>
  <si>
    <t>пост.№1021 от 28.07.2011</t>
  </si>
  <si>
    <t>пост. №1613 от 29.11.2011</t>
  </si>
  <si>
    <t>пост.№1555 от 18.11.2011</t>
  </si>
  <si>
    <t>пост. №1826 от 22.12.2011</t>
  </si>
  <si>
    <t>пост. №1418 от 18.10.2011</t>
  </si>
  <si>
    <t>постан.№1375 от 16.11.2012</t>
  </si>
  <si>
    <t>МДЦП "Формирование и подготовка резерва кадров муниципальных служащих в администрации муниципального образования "Мелекесский район" Ульяновской области на 2013-2015 годы"</t>
  </si>
  <si>
    <t>Муниципальная долгосрочная  целевая программа «Пожарная безопасность образовательных учреждений муниципального  образования «Мелекесский район» Ульяновской области на 2013-2014 г.г.»</t>
  </si>
  <si>
    <t>Постан.№1374 от 16.11.2012</t>
  </si>
  <si>
    <t>МДЦП Противодействие коррупции в МО "Мелекексский район" Ульяновской области на 2013-2015 годы</t>
  </si>
  <si>
    <t>МДЦП «Организация здорового питания в образовательных учреждениях муниципального  образования "Мелекесский район Ульяновской области на 2013-2015г.г.»</t>
  </si>
  <si>
    <t>Постан.№1372 от 16.11.2012</t>
  </si>
  <si>
    <t>Пост.№1309 от 06.11.2012</t>
  </si>
  <si>
    <t>РДЦП "Повышение инвеститиционной привлекательности МО "Мелекесский район" на 2011-2015г.</t>
  </si>
  <si>
    <t>ДМЦП "Развитие туризма в МО "Мелекеский район" Ульяновской области на 2011-2015 годы"</t>
  </si>
  <si>
    <t>ДМЦП "Молодежь»  МО «Мелекесский район»  Ульяновской области на 2013-2014 годы</t>
  </si>
  <si>
    <t>Пост.№1384 от 21.11.2013</t>
  </si>
  <si>
    <t>Постан.№1424 от 26.11.2012</t>
  </si>
  <si>
    <t>Постан.№1414 от 22.11.2012</t>
  </si>
  <si>
    <t>пост.№1419 от 12.10.2011</t>
  </si>
  <si>
    <t>пост. №1423 от 26.11.2012</t>
  </si>
  <si>
    <t>МДЦП "Развитие культуры на территории муниципального образования "Мелекесский район" Ульяновской области на 2013-2015 годы</t>
  </si>
  <si>
    <t xml:space="preserve">Перечень </t>
  </si>
  <si>
    <t>Пост. №1380 от 20.11.2012г.</t>
  </si>
  <si>
    <t>пост. №1386 от 21.11.2012г.</t>
  </si>
  <si>
    <t>пост. №1377 от 21.11.2012г.</t>
  </si>
  <si>
    <t>пост. №1385 от 21.11.2012г.</t>
  </si>
  <si>
    <t>пост. №1446 от 03.12.2012г.</t>
  </si>
  <si>
    <t>пост. №1464 от 06.12.2012г.</t>
  </si>
  <si>
    <t>пост. №1410 от 22.11.2012г.</t>
  </si>
  <si>
    <t>пост.№1480 от 10.12.2012</t>
  </si>
  <si>
    <t>МДЦП "Комплексные меры по профилактике правонарушений на территории  муниципального образования «Мелекесский  район» Ульяновской области  на 2013-2014 годы"</t>
  </si>
  <si>
    <t>пост. №1465 от 06.12.2013</t>
  </si>
  <si>
    <t>МДЦП "Проведение мероприятий по улучшению жилищных условий граждан, проживающих в сельской местности, в том числе молодых семей и молодых специалистов на территории муниципального образования "Мелекеский район" Ульяновской области на 2012-2013 годы"</t>
  </si>
  <si>
    <t>МДЦП "Развитие информационного общества, использование информационных и коммуникационных технологий в муниципальном образовании "Мелекесский район" Ульяновской области  в 2012-2014 годах</t>
  </si>
  <si>
    <t>МДЦП" Комплексные меры противодействия злоупотреблению наркотиками и их незаконному обороту  на территории  муниципального образования  «Мелекесский  район» Ульяновской области на 2013-2015 годы"</t>
  </si>
  <si>
    <t>МДЦП "Содействие профессиональному развитию персонала в образовательных учреждениях муниципального  образования "Мелекесский район" Ульяновской области  на 2013-2015 годы»</t>
  </si>
  <si>
    <t>МДЦП "Одаренные дети"  муниципального образования "Мелекесский район" Ульяновской области на 2013-2015 годы</t>
  </si>
  <si>
    <t>МДЦП "Обеспечение жильем молодых семей на 2011-2015гг." на территории муниципального образования "Мелекесский район" Ульяновский район</t>
  </si>
  <si>
    <t>муниципальных долгосрочных целевых программ  по МО "Мелекесский район"</t>
  </si>
  <si>
    <t>Нормативно-правовой акт</t>
  </si>
  <si>
    <t>Срок реализации</t>
  </si>
  <si>
    <t xml:space="preserve">                                              Сумма финансирования  по  программе</t>
  </si>
  <si>
    <t xml:space="preserve">                                                                 </t>
  </si>
  <si>
    <t xml:space="preserve">                              в том числе по годам </t>
  </si>
  <si>
    <t>2013-2014</t>
  </si>
  <si>
    <t>МДЦП Снижение  адм. барьеров, оптимизация  и повышение качества предоставления мун услуг в МО  "Мелекесский район Ульяновской области  на 2013-2014гг»</t>
  </si>
  <si>
    <t>2011-2015</t>
  </si>
  <si>
    <t>2013-2015</t>
  </si>
  <si>
    <t>всего                   с 2013г  до  конца реализации данной программы</t>
  </si>
  <si>
    <t>2012-2017</t>
  </si>
  <si>
    <t>2012-2014</t>
  </si>
  <si>
    <t>2012-2013</t>
  </si>
  <si>
    <t>2011-2013</t>
  </si>
  <si>
    <t>2013-2013</t>
  </si>
  <si>
    <t xml:space="preserve">пост. №940 от 08.08.2012      пост №1304  от 15.09.2012 </t>
  </si>
  <si>
    <t>х</t>
  </si>
  <si>
    <t>пост.№405 от 24.04.2012 и пост 1756 от 13.12.2011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</si>
</sst>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#,##0.000"/>
    <numFmt numFmtId="179" formatCode="0.000"/>
    <numFmt numFmtId="180" formatCode="0.0000"/>
    <numFmt numFmtId="181" formatCode="0.00000"/>
    <numFmt numFmtId="182" formatCode="#,##0.0000"/>
    <numFmt numFmtId="183" formatCode="#,##0.00000"/>
    <numFmt numFmtId="184" formatCode="[$-FC19]d\ mmmm\ yyyy\ &quot;г.&quot;"/>
  </numFmts>
  <fonts count="1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Times New Roman"/>
      <family val="1"/>
    </font>
    <font>
      <b/>
      <i/>
      <sz val="8"/>
      <name val="Arial Cyr"/>
      <family val="0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56"/>
      <name val="Times New Roman"/>
      <family val="1"/>
    </font>
    <font>
      <sz val="11"/>
      <color indexed="30"/>
      <name val="Times New Roman"/>
      <family val="1"/>
    </font>
    <font>
      <b/>
      <i/>
      <sz val="11"/>
      <name val="Arial Cyr"/>
      <family val="0"/>
    </font>
    <font>
      <i/>
      <sz val="11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name val="Calibri"/>
      <family val="2"/>
    </font>
    <font>
      <sz val="10"/>
      <color indexed="10"/>
      <name val="Times New Roman"/>
      <family val="1"/>
    </font>
    <font>
      <i/>
      <sz val="8"/>
      <color indexed="10"/>
      <name val="Arial Cyr"/>
      <family val="0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53"/>
      <name val="Times New Roman"/>
      <family val="1"/>
    </font>
    <font>
      <sz val="12"/>
      <color indexed="53"/>
      <name val="Times New Roman"/>
      <family val="1"/>
    </font>
    <font>
      <sz val="12"/>
      <color indexed="30"/>
      <name val="Times New Roman"/>
      <family val="1"/>
    </font>
    <font>
      <sz val="11"/>
      <color indexed="5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10"/>
      <name val="Arial Cyr"/>
      <family val="0"/>
    </font>
    <font>
      <i/>
      <sz val="11"/>
      <color indexed="30"/>
      <name val="Arial Cyr"/>
      <family val="0"/>
    </font>
    <font>
      <sz val="11"/>
      <color indexed="30"/>
      <name val="Arial Cyr"/>
      <family val="0"/>
    </font>
    <font>
      <b/>
      <sz val="11"/>
      <name val="Calibri"/>
      <family val="2"/>
    </font>
    <font>
      <i/>
      <sz val="10"/>
      <color indexed="10"/>
      <name val="Times New Roman"/>
      <family val="1"/>
    </font>
    <font>
      <i/>
      <sz val="10"/>
      <color indexed="30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FF0000"/>
      <name val="Times New Roman"/>
      <family val="1"/>
    </font>
    <font>
      <i/>
      <sz val="8"/>
      <color rgb="FFFF0000"/>
      <name val="Arial Cyr"/>
      <family val="0"/>
    </font>
    <font>
      <i/>
      <sz val="8"/>
      <color rgb="FF0070C0"/>
      <name val="Arial Cyr"/>
      <family val="0"/>
    </font>
    <font>
      <sz val="8"/>
      <color rgb="FF0070C0"/>
      <name val="Arial Cyr"/>
      <family val="0"/>
    </font>
    <font>
      <sz val="10"/>
      <color theme="5" tint="0.39998000860214233"/>
      <name val="Times New Roman"/>
      <family val="1"/>
    </font>
    <font>
      <sz val="12"/>
      <color theme="5" tint="0.39998000860214233"/>
      <name val="Times New Roman"/>
      <family val="1"/>
    </font>
    <font>
      <sz val="10"/>
      <color theme="4"/>
      <name val="Times New Roman"/>
      <family val="1"/>
    </font>
    <font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theme="4"/>
      <name val="Times New Roman"/>
      <family val="1"/>
    </font>
    <font>
      <sz val="11"/>
      <color theme="5" tint="0.3999800086021423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rgb="FFFF0000"/>
      <name val="Arial Cyr"/>
      <family val="0"/>
    </font>
    <font>
      <i/>
      <sz val="11"/>
      <color rgb="FF0070C0"/>
      <name val="Arial Cyr"/>
      <family val="0"/>
    </font>
    <font>
      <sz val="11"/>
      <color rgb="FF0070C0"/>
      <name val="Arial Cyr"/>
      <family val="0"/>
    </font>
    <font>
      <sz val="11"/>
      <color theme="4"/>
      <name val="Times New Roman"/>
      <family val="1"/>
    </font>
    <font>
      <sz val="11"/>
      <color rgb="FF0070C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70C0"/>
      <name val="Times New Roman"/>
      <family val="1"/>
    </font>
    <font>
      <sz val="9"/>
      <color theme="1"/>
      <name val="Times New Roman"/>
      <family val="1"/>
    </font>
    <font>
      <b/>
      <sz val="12"/>
      <color rgb="FF0070C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left" vertical="center" wrapText="1"/>
    </xf>
    <xf numFmtId="176" fontId="8" fillId="0" borderId="11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76" fontId="8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6" fontId="8" fillId="33" borderId="11" xfId="0" applyNumberFormat="1" applyFont="1" applyFill="1" applyBorder="1" applyAlignment="1">
      <alignment horizontal="right"/>
    </xf>
    <xf numFmtId="176" fontId="7" fillId="33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7" fillId="34" borderId="11" xfId="0" applyNumberFormat="1" applyFont="1" applyFill="1" applyBorder="1" applyAlignment="1">
      <alignment horizontal="right" wrapText="1"/>
    </xf>
    <xf numFmtId="176" fontId="12" fillId="34" borderId="11" xfId="0" applyNumberFormat="1" applyFont="1" applyFill="1" applyBorder="1" applyAlignment="1">
      <alignment horizontal="right" wrapText="1"/>
    </xf>
    <xf numFmtId="176" fontId="12" fillId="35" borderId="11" xfId="0" applyNumberFormat="1" applyFont="1" applyFill="1" applyBorder="1" applyAlignment="1">
      <alignment horizontal="right" wrapText="1"/>
    </xf>
    <xf numFmtId="176" fontId="12" fillId="36" borderId="11" xfId="0" applyNumberFormat="1" applyFont="1" applyFill="1" applyBorder="1" applyAlignment="1">
      <alignment horizontal="right" wrapText="1"/>
    </xf>
    <xf numFmtId="177" fontId="7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176" fontId="7" fillId="0" borderId="11" xfId="0" applyNumberFormat="1" applyFont="1" applyFill="1" applyBorder="1" applyAlignment="1">
      <alignment horizontal="right" vertical="center" wrapText="1"/>
    </xf>
    <xf numFmtId="176" fontId="7" fillId="0" borderId="11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/>
    </xf>
    <xf numFmtId="176" fontId="8" fillId="33" borderId="0" xfId="0" applyNumberFormat="1" applyFont="1" applyFill="1" applyBorder="1" applyAlignment="1">
      <alignment horizontal="right" wrapText="1"/>
    </xf>
    <xf numFmtId="176" fontId="7" fillId="0" borderId="12" xfId="0" applyNumberFormat="1" applyFont="1" applyBorder="1" applyAlignment="1">
      <alignment horizontal="right" wrapText="1"/>
    </xf>
    <xf numFmtId="176" fontId="7" fillId="0" borderId="12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 wrapText="1"/>
    </xf>
    <xf numFmtId="176" fontId="8" fillId="0" borderId="11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176" fontId="16" fillId="0" borderId="11" xfId="0" applyNumberFormat="1" applyFont="1" applyBorder="1" applyAlignment="1">
      <alignment horizontal="right"/>
    </xf>
    <xf numFmtId="176" fontId="16" fillId="33" borderId="11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 horizontal="right"/>
    </xf>
    <xf numFmtId="0" fontId="17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/>
    </xf>
    <xf numFmtId="176" fontId="9" fillId="34" borderId="11" xfId="0" applyNumberFormat="1" applyFont="1" applyFill="1" applyBorder="1" applyAlignment="1">
      <alignment horizontal="right" wrapText="1"/>
    </xf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/>
    </xf>
    <xf numFmtId="177" fontId="7" fillId="37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left" vertical="center" wrapText="1"/>
    </xf>
    <xf numFmtId="176" fontId="10" fillId="37" borderId="11" xfId="0" applyNumberFormat="1" applyFont="1" applyFill="1" applyBorder="1" applyAlignment="1">
      <alignment horizontal="right" wrapText="1"/>
    </xf>
    <xf numFmtId="177" fontId="9" fillId="37" borderId="11" xfId="0" applyNumberFormat="1" applyFont="1" applyFill="1" applyBorder="1" applyAlignment="1">
      <alignment/>
    </xf>
    <xf numFmtId="49" fontId="12" fillId="0" borderId="11" xfId="0" applyNumberFormat="1" applyFont="1" applyBorder="1" applyAlignment="1">
      <alignment horizontal="center"/>
    </xf>
    <xf numFmtId="176" fontId="12" fillId="34" borderId="11" xfId="0" applyNumberFormat="1" applyFont="1" applyFill="1" applyBorder="1" applyAlignment="1">
      <alignment horizontal="right" wrapText="1"/>
    </xf>
    <xf numFmtId="176" fontId="12" fillId="35" borderId="11" xfId="0" applyNumberFormat="1" applyFont="1" applyFill="1" applyBorder="1" applyAlignment="1">
      <alignment horizontal="right" wrapText="1"/>
    </xf>
    <xf numFmtId="176" fontId="12" fillId="36" borderId="11" xfId="0" applyNumberFormat="1" applyFont="1" applyFill="1" applyBorder="1" applyAlignment="1">
      <alignment horizontal="right" wrapText="1"/>
    </xf>
    <xf numFmtId="176" fontId="8" fillId="33" borderId="11" xfId="0" applyNumberFormat="1" applyFont="1" applyFill="1" applyBorder="1" applyAlignment="1">
      <alignment horizontal="right" vertical="center"/>
    </xf>
    <xf numFmtId="176" fontId="12" fillId="38" borderId="11" xfId="0" applyNumberFormat="1" applyFont="1" applyFill="1" applyBorder="1" applyAlignment="1">
      <alignment horizontal="right" wrapText="1"/>
    </xf>
    <xf numFmtId="0" fontId="99" fillId="0" borderId="11" xfId="0" applyFont="1" applyBorder="1" applyAlignment="1">
      <alignment horizontal="left" vertical="center" wrapText="1"/>
    </xf>
    <xf numFmtId="0" fontId="100" fillId="0" borderId="11" xfId="0" applyFont="1" applyBorder="1" applyAlignment="1">
      <alignment horizontal="left" vertical="center" wrapText="1"/>
    </xf>
    <xf numFmtId="0" fontId="101" fillId="0" borderId="11" xfId="0" applyFont="1" applyBorder="1" applyAlignment="1">
      <alignment horizontal="left" vertical="center" wrapText="1"/>
    </xf>
    <xf numFmtId="0" fontId="102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wrapText="1"/>
    </xf>
    <xf numFmtId="0" fontId="103" fillId="0" borderId="0" xfId="0" applyFont="1" applyAlignment="1">
      <alignment wrapText="1"/>
    </xf>
    <xf numFmtId="0" fontId="20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100" fillId="0" borderId="11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3" fillId="0" borderId="11" xfId="0" applyFont="1" applyBorder="1" applyAlignment="1">
      <alignment wrapText="1"/>
    </xf>
    <xf numFmtId="0" fontId="104" fillId="0" borderId="11" xfId="0" applyFont="1" applyFill="1" applyBorder="1" applyAlignment="1">
      <alignment wrapText="1"/>
    </xf>
    <xf numFmtId="0" fontId="104" fillId="0" borderId="11" xfId="0" applyFont="1" applyBorder="1" applyAlignment="1">
      <alignment wrapText="1"/>
    </xf>
    <xf numFmtId="0" fontId="61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left" wrapText="1"/>
    </xf>
    <xf numFmtId="176" fontId="7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0" fontId="12" fillId="38" borderId="11" xfId="0" applyFont="1" applyFill="1" applyBorder="1" applyAlignment="1">
      <alignment horizontal="left" vertical="center" wrapText="1"/>
    </xf>
    <xf numFmtId="176" fontId="105" fillId="38" borderId="11" xfId="0" applyNumberFormat="1" applyFont="1" applyFill="1" applyBorder="1" applyAlignment="1">
      <alignment horizontal="right" wrapText="1"/>
    </xf>
    <xf numFmtId="49" fontId="106" fillId="0" borderId="11" xfId="0" applyNumberFormat="1" applyFont="1" applyBorder="1" applyAlignment="1">
      <alignment wrapText="1"/>
    </xf>
    <xf numFmtId="0" fontId="106" fillId="0" borderId="11" xfId="0" applyFont="1" applyBorder="1" applyAlignment="1">
      <alignment wrapText="1"/>
    </xf>
    <xf numFmtId="0" fontId="107" fillId="0" borderId="11" xfId="0" applyFont="1" applyBorder="1" applyAlignment="1">
      <alignment wrapText="1"/>
    </xf>
    <xf numFmtId="0" fontId="108" fillId="0" borderId="11" xfId="0" applyFont="1" applyBorder="1" applyAlignment="1">
      <alignment wrapText="1"/>
    </xf>
    <xf numFmtId="0" fontId="109" fillId="0" borderId="11" xfId="0" applyFont="1" applyBorder="1" applyAlignment="1">
      <alignment horizontal="left" vertical="center" wrapText="1"/>
    </xf>
    <xf numFmtId="0" fontId="110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00" fillId="0" borderId="11" xfId="0" applyFont="1" applyFill="1" applyBorder="1" applyAlignment="1">
      <alignment horizontal="left" vertical="center" wrapText="1"/>
    </xf>
    <xf numFmtId="0" fontId="111" fillId="0" borderId="11" xfId="0" applyFont="1" applyBorder="1" applyAlignment="1">
      <alignment horizontal="left" vertical="center" wrapText="1"/>
    </xf>
    <xf numFmtId="0" fontId="112" fillId="0" borderId="11" xfId="0" applyFont="1" applyFill="1" applyBorder="1" applyAlignment="1">
      <alignment horizontal="left" vertical="center" wrapText="1"/>
    </xf>
    <xf numFmtId="0" fontId="112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right" vertical="center"/>
    </xf>
    <xf numFmtId="176" fontId="7" fillId="33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right" wrapText="1"/>
    </xf>
    <xf numFmtId="177" fontId="7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horizontal="right" wrapText="1"/>
    </xf>
    <xf numFmtId="176" fontId="12" fillId="0" borderId="11" xfId="0" applyNumberFormat="1" applyFont="1" applyFill="1" applyBorder="1" applyAlignment="1">
      <alignment horizontal="right" wrapText="1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right" wrapText="1"/>
    </xf>
    <xf numFmtId="49" fontId="9" fillId="0" borderId="11" xfId="0" applyNumberFormat="1" applyFont="1" applyFill="1" applyBorder="1" applyAlignment="1">
      <alignment horizontal="center"/>
    </xf>
    <xf numFmtId="176" fontId="9" fillId="0" borderId="11" xfId="0" applyNumberFormat="1" applyFont="1" applyFill="1" applyBorder="1" applyAlignment="1">
      <alignment horizontal="right" wrapText="1"/>
    </xf>
    <xf numFmtId="4" fontId="9" fillId="0" borderId="11" xfId="0" applyNumberFormat="1" applyFont="1" applyFill="1" applyBorder="1" applyAlignment="1">
      <alignment horizontal="right" wrapText="1"/>
    </xf>
    <xf numFmtId="176" fontId="8" fillId="0" borderId="11" xfId="0" applyNumberFormat="1" applyFont="1" applyFill="1" applyBorder="1" applyAlignment="1">
      <alignment horizontal="right" wrapText="1"/>
    </xf>
    <xf numFmtId="176" fontId="17" fillId="0" borderId="11" xfId="0" applyNumberFormat="1" applyFont="1" applyFill="1" applyBorder="1" applyAlignment="1">
      <alignment horizontal="right" wrapText="1"/>
    </xf>
    <xf numFmtId="176" fontId="18" fillId="0" borderId="11" xfId="0" applyNumberFormat="1" applyFont="1" applyFill="1" applyBorder="1" applyAlignment="1">
      <alignment horizontal="right" wrapText="1"/>
    </xf>
    <xf numFmtId="176" fontId="10" fillId="0" borderId="11" xfId="0" applyNumberFormat="1" applyFont="1" applyFill="1" applyBorder="1" applyAlignment="1">
      <alignment horizontal="right" wrapText="1"/>
    </xf>
    <xf numFmtId="176" fontId="102" fillId="0" borderId="11" xfId="0" applyNumberFormat="1" applyFont="1" applyFill="1" applyBorder="1" applyAlignment="1">
      <alignment horizontal="right" wrapText="1"/>
    </xf>
    <xf numFmtId="176" fontId="105" fillId="0" borderId="11" xfId="0" applyNumberFormat="1" applyFont="1" applyFill="1" applyBorder="1" applyAlignment="1">
      <alignment horizontal="right" wrapText="1"/>
    </xf>
    <xf numFmtId="49" fontId="113" fillId="0" borderId="11" xfId="0" applyNumberFormat="1" applyFont="1" applyFill="1" applyBorder="1" applyAlignment="1">
      <alignment horizontal="center"/>
    </xf>
    <xf numFmtId="176" fontId="112" fillId="0" borderId="11" xfId="0" applyNumberFormat="1" applyFont="1" applyFill="1" applyBorder="1" applyAlignment="1">
      <alignment horizontal="right" wrapText="1"/>
    </xf>
    <xf numFmtId="49" fontId="10" fillId="0" borderId="11" xfId="0" applyNumberFormat="1" applyFont="1" applyFill="1" applyBorder="1" applyAlignment="1">
      <alignment horizontal="center"/>
    </xf>
    <xf numFmtId="49" fontId="114" fillId="0" borderId="11" xfId="0" applyNumberFormat="1" applyFont="1" applyFill="1" applyBorder="1" applyAlignment="1">
      <alignment horizontal="center"/>
    </xf>
    <xf numFmtId="176" fontId="100" fillId="0" borderId="11" xfId="0" applyNumberFormat="1" applyFont="1" applyFill="1" applyBorder="1" applyAlignment="1">
      <alignment horizontal="right" wrapText="1"/>
    </xf>
    <xf numFmtId="49" fontId="100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right" wrapText="1"/>
    </xf>
    <xf numFmtId="49" fontId="12" fillId="0" borderId="11" xfId="0" applyNumberFormat="1" applyFont="1" applyFill="1" applyBorder="1" applyAlignment="1">
      <alignment horizontal="center"/>
    </xf>
    <xf numFmtId="176" fontId="18" fillId="38" borderId="11" xfId="0" applyNumberFormat="1" applyFont="1" applyFill="1" applyBorder="1" applyAlignment="1">
      <alignment horizontal="right" wrapText="1"/>
    </xf>
    <xf numFmtId="176" fontId="9" fillId="38" borderId="11" xfId="0" applyNumberFormat="1" applyFont="1" applyFill="1" applyBorder="1" applyAlignment="1">
      <alignment horizontal="right" wrapText="1"/>
    </xf>
    <xf numFmtId="4" fontId="9" fillId="38" borderId="11" xfId="0" applyNumberFormat="1" applyFont="1" applyFill="1" applyBorder="1" applyAlignment="1">
      <alignment horizontal="right" wrapText="1"/>
    </xf>
    <xf numFmtId="176" fontId="7" fillId="38" borderId="11" xfId="0" applyNumberFormat="1" applyFont="1" applyFill="1" applyBorder="1" applyAlignment="1">
      <alignment horizontal="right" wrapText="1"/>
    </xf>
    <xf numFmtId="176" fontId="112" fillId="38" borderId="11" xfId="0" applyNumberFormat="1" applyFont="1" applyFill="1" applyBorder="1" applyAlignment="1">
      <alignment horizontal="right" wrapText="1"/>
    </xf>
    <xf numFmtId="176" fontId="10" fillId="38" borderId="11" xfId="0" applyNumberFormat="1" applyFont="1" applyFill="1" applyBorder="1" applyAlignment="1">
      <alignment horizontal="right" wrapText="1"/>
    </xf>
    <xf numFmtId="176" fontId="8" fillId="38" borderId="11" xfId="0" applyNumberFormat="1" applyFont="1" applyFill="1" applyBorder="1" applyAlignment="1">
      <alignment horizontal="right" wrapText="1"/>
    </xf>
    <xf numFmtId="0" fontId="111" fillId="0" borderId="11" xfId="0" applyFont="1" applyBorder="1" applyAlignment="1">
      <alignment/>
    </xf>
    <xf numFmtId="176" fontId="100" fillId="38" borderId="11" xfId="0" applyNumberFormat="1" applyFont="1" applyFill="1" applyBorder="1" applyAlignment="1">
      <alignment horizontal="right" wrapText="1"/>
    </xf>
    <xf numFmtId="4" fontId="12" fillId="38" borderId="11" xfId="0" applyNumberFormat="1" applyFont="1" applyFill="1" applyBorder="1" applyAlignment="1">
      <alignment horizontal="right" wrapText="1"/>
    </xf>
    <xf numFmtId="176" fontId="102" fillId="0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115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wrapText="1"/>
    </xf>
    <xf numFmtId="0" fontId="116" fillId="0" borderId="0" xfId="0" applyFont="1" applyAlignment="1">
      <alignment wrapText="1"/>
    </xf>
    <xf numFmtId="0" fontId="26" fillId="0" borderId="11" xfId="0" applyFont="1" applyBorder="1" applyAlignment="1">
      <alignment wrapText="1"/>
    </xf>
    <xf numFmtId="0" fontId="117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wrapText="1"/>
    </xf>
    <xf numFmtId="0" fontId="116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wrapText="1"/>
    </xf>
    <xf numFmtId="49" fontId="30" fillId="0" borderId="11" xfId="0" applyNumberFormat="1" applyFont="1" applyBorder="1" applyAlignment="1">
      <alignment wrapText="1"/>
    </xf>
    <xf numFmtId="49" fontId="118" fillId="0" borderId="11" xfId="0" applyNumberFormat="1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wrapText="1"/>
    </xf>
    <xf numFmtId="0" fontId="119" fillId="0" borderId="11" xfId="0" applyFont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32" fillId="0" borderId="11" xfId="0" applyFont="1" applyBorder="1" applyAlignment="1">
      <alignment wrapText="1"/>
    </xf>
    <xf numFmtId="0" fontId="120" fillId="0" borderId="11" xfId="0" applyFont="1" applyBorder="1" applyAlignment="1">
      <alignment wrapText="1"/>
    </xf>
    <xf numFmtId="0" fontId="11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17" fillId="0" borderId="11" xfId="0" applyFont="1" applyBorder="1" applyAlignment="1">
      <alignment horizontal="center" vertical="center" wrapText="1"/>
    </xf>
    <xf numFmtId="0" fontId="118" fillId="0" borderId="11" xfId="0" applyFont="1" applyBorder="1" applyAlignment="1">
      <alignment wrapText="1"/>
    </xf>
    <xf numFmtId="0" fontId="121" fillId="0" borderId="11" xfId="0" applyFont="1" applyBorder="1" applyAlignment="1">
      <alignment/>
    </xf>
    <xf numFmtId="0" fontId="121" fillId="0" borderId="11" xfId="0" applyFont="1" applyBorder="1" applyAlignment="1">
      <alignment horizontal="left" vertical="center" wrapText="1"/>
    </xf>
    <xf numFmtId="0" fontId="28" fillId="38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116" fillId="0" borderId="11" xfId="0" applyFont="1" applyFill="1" applyBorder="1" applyAlignment="1">
      <alignment horizontal="left" vertical="center" wrapText="1"/>
    </xf>
    <xf numFmtId="0" fontId="122" fillId="0" borderId="11" xfId="0" applyFont="1" applyFill="1" applyBorder="1" applyAlignment="1">
      <alignment horizontal="left" vertical="center" wrapText="1"/>
    </xf>
    <xf numFmtId="0" fontId="122" fillId="0" borderId="11" xfId="0" applyFont="1" applyBorder="1" applyAlignment="1">
      <alignment horizontal="left" vertical="center" wrapText="1"/>
    </xf>
    <xf numFmtId="0" fontId="116" fillId="0" borderId="11" xfId="0" applyFont="1" applyBorder="1" applyAlignment="1">
      <alignment wrapText="1"/>
    </xf>
    <xf numFmtId="0" fontId="82" fillId="0" borderId="11" xfId="0" applyFont="1" applyFill="1" applyBorder="1" applyAlignment="1">
      <alignment wrapText="1"/>
    </xf>
    <xf numFmtId="0" fontId="82" fillId="0" borderId="11" xfId="0" applyFont="1" applyBorder="1" applyAlignment="1">
      <alignment wrapText="1"/>
    </xf>
    <xf numFmtId="0" fontId="75" fillId="0" borderId="11" xfId="0" applyFont="1" applyBorder="1" applyAlignment="1">
      <alignment horizontal="left" wrapText="1"/>
    </xf>
    <xf numFmtId="0" fontId="75" fillId="0" borderId="1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wrapText="1"/>
    </xf>
    <xf numFmtId="0" fontId="100" fillId="0" borderId="0" xfId="0" applyFont="1" applyAlignment="1">
      <alignment wrapText="1"/>
    </xf>
    <xf numFmtId="0" fontId="9" fillId="0" borderId="11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49" fontId="36" fillId="0" borderId="11" xfId="0" applyNumberFormat="1" applyFont="1" applyBorder="1" applyAlignment="1">
      <alignment wrapText="1"/>
    </xf>
    <xf numFmtId="49" fontId="123" fillId="0" borderId="11" xfId="0" applyNumberFormat="1" applyFont="1" applyBorder="1" applyAlignment="1">
      <alignment wrapText="1"/>
    </xf>
    <xf numFmtId="0" fontId="124" fillId="0" borderId="11" xfId="0" applyFont="1" applyBorder="1" applyAlignment="1">
      <alignment wrapText="1"/>
    </xf>
    <xf numFmtId="0" fontId="36" fillId="0" borderId="11" xfId="0" applyFont="1" applyFill="1" applyBorder="1" applyAlignment="1">
      <alignment wrapText="1"/>
    </xf>
    <xf numFmtId="0" fontId="112" fillId="0" borderId="11" xfId="0" applyFont="1" applyBorder="1" applyAlignment="1">
      <alignment wrapText="1"/>
    </xf>
    <xf numFmtId="0" fontId="123" fillId="0" borderId="11" xfId="0" applyFont="1" applyBorder="1" applyAlignment="1">
      <alignment wrapText="1"/>
    </xf>
    <xf numFmtId="0" fontId="100" fillId="0" borderId="11" xfId="0" applyFont="1" applyBorder="1" applyAlignment="1">
      <alignment wrapText="1"/>
    </xf>
    <xf numFmtId="0" fontId="100" fillId="0" borderId="11" xfId="0" applyFont="1" applyFill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49" fontId="99" fillId="0" borderId="11" xfId="0" applyNumberFormat="1" applyFont="1" applyBorder="1" applyAlignment="1">
      <alignment horizontal="left" vertical="center" wrapText="1"/>
    </xf>
    <xf numFmtId="49" fontId="99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left" vertical="center" wrapText="1"/>
    </xf>
    <xf numFmtId="0" fontId="100" fillId="38" borderId="11" xfId="0" applyFont="1" applyFill="1" applyBorder="1" applyAlignment="1">
      <alignment horizontal="left" vertical="center" wrapText="1"/>
    </xf>
    <xf numFmtId="49" fontId="100" fillId="0" borderId="11" xfId="0" applyNumberFormat="1" applyFont="1" applyBorder="1" applyAlignment="1">
      <alignment horizontal="center" vertical="center" wrapText="1"/>
    </xf>
    <xf numFmtId="49" fontId="101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0" fontId="100" fillId="38" borderId="11" xfId="0" applyFont="1" applyFill="1" applyBorder="1" applyAlignment="1">
      <alignment horizontal="center" vertical="center" wrapText="1"/>
    </xf>
    <xf numFmtId="49" fontId="113" fillId="0" borderId="11" xfId="0" applyNumberFormat="1" applyFont="1" applyBorder="1" applyAlignment="1">
      <alignment horizontal="center"/>
    </xf>
    <xf numFmtId="0" fontId="113" fillId="0" borderId="11" xfId="0" applyFont="1" applyBorder="1" applyAlignment="1">
      <alignment horizontal="left" vertical="center" wrapText="1"/>
    </xf>
    <xf numFmtId="49" fontId="113" fillId="0" borderId="11" xfId="0" applyNumberFormat="1" applyFont="1" applyBorder="1" applyAlignment="1">
      <alignment horizontal="center" vertical="center" wrapText="1"/>
    </xf>
    <xf numFmtId="49" fontId="113" fillId="0" borderId="11" xfId="0" applyNumberFormat="1" applyFont="1" applyBorder="1" applyAlignment="1">
      <alignment horizontal="center" vertical="center"/>
    </xf>
    <xf numFmtId="0" fontId="99" fillId="38" borderId="11" xfId="0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113" fillId="0" borderId="0" xfId="0" applyFont="1" applyAlignment="1">
      <alignment wrapText="1"/>
    </xf>
    <xf numFmtId="49" fontId="8" fillId="0" borderId="11" xfId="0" applyNumberFormat="1" applyFont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right" wrapText="1"/>
    </xf>
    <xf numFmtId="176" fontId="113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176" fontId="7" fillId="0" borderId="11" xfId="0" applyNumberFormat="1" applyFont="1" applyFill="1" applyBorder="1" applyAlignment="1">
      <alignment/>
    </xf>
    <xf numFmtId="176" fontId="113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38" borderId="11" xfId="0" applyNumberFormat="1" applyFont="1" applyFill="1" applyBorder="1" applyAlignment="1">
      <alignment horizontal="center" vertical="center" wrapText="1"/>
    </xf>
    <xf numFmtId="49" fontId="7" fillId="38" borderId="11" xfId="0" applyNumberFormat="1" applyFont="1" applyFill="1" applyBorder="1" applyAlignment="1">
      <alignment horizontal="center" vertical="center"/>
    </xf>
    <xf numFmtId="0" fontId="114" fillId="0" borderId="11" xfId="0" applyFont="1" applyBorder="1" applyAlignment="1">
      <alignment horizontal="left" vertical="center" wrapText="1"/>
    </xf>
    <xf numFmtId="49" fontId="114" fillId="0" borderId="11" xfId="0" applyNumberFormat="1" applyFont="1" applyBorder="1" applyAlignment="1">
      <alignment horizontal="center" vertical="center" wrapText="1"/>
    </xf>
    <xf numFmtId="49" fontId="114" fillId="0" borderId="11" xfId="0" applyNumberFormat="1" applyFont="1" applyBorder="1" applyAlignment="1">
      <alignment horizontal="center" vertical="center"/>
    </xf>
    <xf numFmtId="176" fontId="111" fillId="0" borderId="11" xfId="0" applyNumberFormat="1" applyFont="1" applyFill="1" applyBorder="1" applyAlignment="1">
      <alignment horizontal="right" wrapText="1"/>
    </xf>
    <xf numFmtId="4" fontId="111" fillId="0" borderId="11" xfId="0" applyNumberFormat="1" applyFont="1" applyFill="1" applyBorder="1" applyAlignment="1">
      <alignment horizontal="right" wrapText="1"/>
    </xf>
    <xf numFmtId="176" fontId="114" fillId="0" borderId="11" xfId="0" applyNumberFormat="1" applyFont="1" applyFill="1" applyBorder="1" applyAlignment="1">
      <alignment horizontal="right" wrapText="1"/>
    </xf>
    <xf numFmtId="49" fontId="99" fillId="38" borderId="11" xfId="0" applyNumberFormat="1" applyFont="1" applyFill="1" applyBorder="1" applyAlignment="1">
      <alignment horizontal="center" vertical="center" wrapText="1"/>
    </xf>
    <xf numFmtId="0" fontId="99" fillId="13" borderId="11" xfId="0" applyFont="1" applyFill="1" applyBorder="1" applyAlignment="1">
      <alignment horizontal="left" vertical="center" wrapText="1"/>
    </xf>
    <xf numFmtId="49" fontId="99" fillId="13" borderId="11" xfId="0" applyNumberFormat="1" applyFont="1" applyFill="1" applyBorder="1" applyAlignment="1">
      <alignment horizontal="center" vertical="center" wrapText="1"/>
    </xf>
    <xf numFmtId="49" fontId="7" fillId="13" borderId="11" xfId="0" applyNumberFormat="1" applyFont="1" applyFill="1" applyBorder="1" applyAlignment="1">
      <alignment horizontal="center" vertical="center"/>
    </xf>
    <xf numFmtId="176" fontId="7" fillId="13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vertical="center" wrapText="1"/>
    </xf>
    <xf numFmtId="0" fontId="102" fillId="38" borderId="11" xfId="0" applyFont="1" applyFill="1" applyBorder="1" applyAlignment="1">
      <alignment horizontal="left" vertical="center" wrapText="1"/>
    </xf>
    <xf numFmtId="0" fontId="125" fillId="0" borderId="11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horizontal="justify" wrapText="1"/>
    </xf>
    <xf numFmtId="0" fontId="37" fillId="0" borderId="11" xfId="0" applyFont="1" applyFill="1" applyBorder="1" applyAlignment="1">
      <alignment wrapText="1"/>
    </xf>
    <xf numFmtId="0" fontId="26" fillId="0" borderId="14" xfId="0" applyFont="1" applyBorder="1" applyAlignment="1">
      <alignment wrapText="1"/>
    </xf>
    <xf numFmtId="176" fontId="126" fillId="0" borderId="11" xfId="0" applyNumberFormat="1" applyFont="1" applyFill="1" applyBorder="1" applyAlignment="1">
      <alignment horizontal="right" wrapText="1"/>
    </xf>
    <xf numFmtId="49" fontId="9" fillId="0" borderId="11" xfId="0" applyNumberFormat="1" applyFont="1" applyBorder="1" applyAlignment="1">
      <alignment horizontal="center" vertical="center"/>
    </xf>
    <xf numFmtId="49" fontId="112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113" fillId="0" borderId="0" xfId="0" applyNumberFormat="1" applyFont="1" applyBorder="1" applyAlignment="1">
      <alignment horizontal="center" vertical="center" wrapText="1"/>
    </xf>
    <xf numFmtId="49" fontId="113" fillId="0" borderId="0" xfId="0" applyNumberFormat="1" applyFont="1" applyBorder="1" applyAlignment="1">
      <alignment horizontal="center" vertical="center"/>
    </xf>
    <xf numFmtId="0" fontId="113" fillId="0" borderId="0" xfId="0" applyFont="1" applyBorder="1" applyAlignment="1">
      <alignment/>
    </xf>
    <xf numFmtId="0" fontId="113" fillId="0" borderId="0" xfId="0" applyFont="1" applyFill="1" applyBorder="1" applyAlignment="1">
      <alignment/>
    </xf>
    <xf numFmtId="0" fontId="113" fillId="0" borderId="11" xfId="0" applyFont="1" applyFill="1" applyBorder="1" applyAlignment="1">
      <alignment/>
    </xf>
    <xf numFmtId="0" fontId="112" fillId="0" borderId="11" xfId="0" applyFont="1" applyBorder="1" applyAlignment="1">
      <alignment horizontal="justify" wrapText="1"/>
    </xf>
    <xf numFmtId="49" fontId="113" fillId="0" borderId="12" xfId="0" applyNumberFormat="1" applyFont="1" applyBorder="1" applyAlignment="1">
      <alignment horizontal="center" vertical="center" wrapText="1"/>
    </xf>
    <xf numFmtId="49" fontId="113" fillId="0" borderId="12" xfId="0" applyNumberFormat="1" applyFont="1" applyBorder="1" applyAlignment="1">
      <alignment horizontal="center" vertical="center"/>
    </xf>
    <xf numFmtId="0" fontId="113" fillId="0" borderId="0" xfId="0" applyFont="1" applyBorder="1" applyAlignment="1">
      <alignment wrapText="1"/>
    </xf>
    <xf numFmtId="0" fontId="113" fillId="0" borderId="12" xfId="0" applyFont="1" applyBorder="1" applyAlignment="1">
      <alignment wrapText="1"/>
    </xf>
    <xf numFmtId="0" fontId="113" fillId="0" borderId="12" xfId="0" applyFont="1" applyFill="1" applyBorder="1" applyAlignment="1">
      <alignment/>
    </xf>
    <xf numFmtId="0" fontId="9" fillId="0" borderId="0" xfId="0" applyFont="1" applyBorder="1" applyAlignment="1">
      <alignment wrapText="1"/>
    </xf>
    <xf numFmtId="49" fontId="113" fillId="0" borderId="13" xfId="0" applyNumberFormat="1" applyFont="1" applyBorder="1" applyAlignment="1">
      <alignment horizontal="center" vertical="center" wrapText="1"/>
    </xf>
    <xf numFmtId="49" fontId="113" fillId="0" borderId="13" xfId="0" applyNumberFormat="1" applyFont="1" applyBorder="1" applyAlignment="1">
      <alignment horizontal="center" vertical="center"/>
    </xf>
    <xf numFmtId="0" fontId="113" fillId="0" borderId="13" xfId="0" applyFont="1" applyFill="1" applyBorder="1" applyAlignment="1">
      <alignment/>
    </xf>
    <xf numFmtId="176" fontId="7" fillId="38" borderId="11" xfId="0" applyNumberFormat="1" applyFont="1" applyFill="1" applyBorder="1" applyAlignment="1">
      <alignment/>
    </xf>
    <xf numFmtId="4" fontId="113" fillId="0" borderId="0" xfId="0" applyNumberFormat="1" applyFont="1" applyFill="1" applyBorder="1" applyAlignment="1">
      <alignment/>
    </xf>
    <xf numFmtId="176" fontId="10" fillId="36" borderId="11" xfId="0" applyNumberFormat="1" applyFont="1" applyFill="1" applyBorder="1" applyAlignment="1">
      <alignment horizontal="right" wrapText="1"/>
    </xf>
    <xf numFmtId="176" fontId="113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176" fontId="113" fillId="38" borderId="11" xfId="0" applyNumberFormat="1" applyFont="1" applyFill="1" applyBorder="1" applyAlignment="1">
      <alignment horizontal="right" wrapText="1"/>
    </xf>
    <xf numFmtId="0" fontId="112" fillId="38" borderId="11" xfId="0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49" fontId="111" fillId="0" borderId="11" xfId="0" applyNumberFormat="1" applyFont="1" applyBorder="1" applyAlignment="1">
      <alignment horizontal="right"/>
    </xf>
    <xf numFmtId="49" fontId="114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right"/>
    </xf>
    <xf numFmtId="49" fontId="113" fillId="0" borderId="11" xfId="0" applyNumberFormat="1" applyFont="1" applyBorder="1" applyAlignment="1">
      <alignment horizontal="right"/>
    </xf>
    <xf numFmtId="49" fontId="126" fillId="0" borderId="11" xfId="0" applyNumberFormat="1" applyFont="1" applyBorder="1" applyAlignment="1">
      <alignment horizontal="right"/>
    </xf>
    <xf numFmtId="49" fontId="112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13" fillId="0" borderId="11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13" fillId="0" borderId="12" xfId="0" applyFont="1" applyBorder="1" applyAlignment="1">
      <alignment horizontal="right"/>
    </xf>
    <xf numFmtId="0" fontId="8" fillId="38" borderId="11" xfId="0" applyFont="1" applyFill="1" applyBorder="1" applyAlignment="1">
      <alignment horizontal="left" vertical="center" wrapText="1"/>
    </xf>
    <xf numFmtId="176" fontId="8" fillId="38" borderId="11" xfId="0" applyNumberFormat="1" applyFont="1" applyFill="1" applyBorder="1" applyAlignment="1">
      <alignment/>
    </xf>
    <xf numFmtId="0" fontId="9" fillId="38" borderId="11" xfId="0" applyFont="1" applyFill="1" applyBorder="1" applyAlignment="1">
      <alignment horizontal="left" vertical="center" wrapText="1"/>
    </xf>
    <xf numFmtId="0" fontId="7" fillId="38" borderId="11" xfId="0" applyFont="1" applyFill="1" applyBorder="1" applyAlignment="1">
      <alignment horizontal="right"/>
    </xf>
    <xf numFmtId="177" fontId="7" fillId="38" borderId="11" xfId="0" applyNumberFormat="1" applyFont="1" applyFill="1" applyBorder="1" applyAlignment="1">
      <alignment/>
    </xf>
    <xf numFmtId="49" fontId="8" fillId="38" borderId="11" xfId="0" applyNumberFormat="1" applyFont="1" applyFill="1" applyBorder="1" applyAlignment="1">
      <alignment horizontal="center" vertical="center" wrapText="1"/>
    </xf>
    <xf numFmtId="49" fontId="8" fillId="38" borderId="11" xfId="0" applyNumberFormat="1" applyFont="1" applyFill="1" applyBorder="1" applyAlignment="1">
      <alignment horizontal="center"/>
    </xf>
    <xf numFmtId="0" fontId="101" fillId="38" borderId="11" xfId="0" applyFont="1" applyFill="1" applyBorder="1" applyAlignment="1">
      <alignment horizontal="left" vertical="center" wrapText="1"/>
    </xf>
    <xf numFmtId="49" fontId="101" fillId="38" borderId="11" xfId="0" applyNumberFormat="1" applyFont="1" applyFill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center" vertical="center" wrapText="1"/>
    </xf>
    <xf numFmtId="49" fontId="99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left" vertical="center" wrapText="1"/>
    </xf>
    <xf numFmtId="0" fontId="114" fillId="0" borderId="11" xfId="0" applyFont="1" applyFill="1" applyBorder="1" applyAlignment="1">
      <alignment horizontal="left" vertical="center" wrapText="1"/>
    </xf>
    <xf numFmtId="49" fontId="114" fillId="0" borderId="11" xfId="0" applyNumberFormat="1" applyFont="1" applyFill="1" applyBorder="1" applyAlignment="1">
      <alignment horizontal="center" vertical="center" wrapText="1"/>
    </xf>
    <xf numFmtId="49" fontId="114" fillId="0" borderId="11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right" wrapText="1"/>
    </xf>
    <xf numFmtId="181" fontId="7" fillId="38" borderId="11" xfId="0" applyNumberFormat="1" applyFont="1" applyFill="1" applyBorder="1" applyAlignment="1">
      <alignment horizontal="right" wrapText="1"/>
    </xf>
    <xf numFmtId="181" fontId="9" fillId="0" borderId="11" xfId="0" applyNumberFormat="1" applyFont="1" applyFill="1" applyBorder="1" applyAlignment="1">
      <alignment horizontal="right" wrapText="1"/>
    </xf>
    <xf numFmtId="181" fontId="9" fillId="38" borderId="11" xfId="0" applyNumberFormat="1" applyFont="1" applyFill="1" applyBorder="1" applyAlignment="1">
      <alignment horizontal="right" wrapText="1"/>
    </xf>
    <xf numFmtId="181" fontId="7" fillId="0" borderId="11" xfId="0" applyNumberFormat="1" applyFont="1" applyFill="1" applyBorder="1" applyAlignment="1">
      <alignment horizontal="right" wrapText="1"/>
    </xf>
    <xf numFmtId="181" fontId="7" fillId="13" borderId="11" xfId="0" applyNumberFormat="1" applyFont="1" applyFill="1" applyBorder="1" applyAlignment="1">
      <alignment horizontal="right" wrapText="1"/>
    </xf>
    <xf numFmtId="181" fontId="111" fillId="0" borderId="11" xfId="0" applyNumberFormat="1" applyFont="1" applyFill="1" applyBorder="1" applyAlignment="1">
      <alignment horizontal="right" wrapText="1"/>
    </xf>
    <xf numFmtId="181" fontId="114" fillId="0" borderId="11" xfId="0" applyNumberFormat="1" applyFont="1" applyFill="1" applyBorder="1" applyAlignment="1">
      <alignment horizontal="right" wrapText="1"/>
    </xf>
    <xf numFmtId="181" fontId="10" fillId="38" borderId="11" xfId="0" applyNumberFormat="1" applyFont="1" applyFill="1" applyBorder="1" applyAlignment="1">
      <alignment horizontal="right" wrapText="1"/>
    </xf>
    <xf numFmtId="181" fontId="12" fillId="0" borderId="11" xfId="0" applyNumberFormat="1" applyFont="1" applyFill="1" applyBorder="1" applyAlignment="1">
      <alignment horizontal="right" wrapText="1"/>
    </xf>
    <xf numFmtId="181" fontId="12" fillId="38" borderId="11" xfId="0" applyNumberFormat="1" applyFont="1" applyFill="1" applyBorder="1" applyAlignment="1">
      <alignment horizontal="right" wrapText="1"/>
    </xf>
    <xf numFmtId="181" fontId="8" fillId="38" borderId="11" xfId="0" applyNumberFormat="1" applyFont="1" applyFill="1" applyBorder="1" applyAlignment="1">
      <alignment horizontal="right" wrapText="1"/>
    </xf>
    <xf numFmtId="181" fontId="114" fillId="38" borderId="11" xfId="0" applyNumberFormat="1" applyFont="1" applyFill="1" applyBorder="1" applyAlignment="1">
      <alignment horizontal="right" wrapText="1"/>
    </xf>
    <xf numFmtId="181" fontId="10" fillId="0" borderId="11" xfId="0" applyNumberFormat="1" applyFont="1" applyFill="1" applyBorder="1" applyAlignment="1">
      <alignment horizontal="right" wrapText="1"/>
    </xf>
    <xf numFmtId="181" fontId="112" fillId="0" borderId="11" xfId="0" applyNumberFormat="1" applyFont="1" applyFill="1" applyBorder="1" applyAlignment="1">
      <alignment horizontal="right" wrapText="1"/>
    </xf>
    <xf numFmtId="181" fontId="126" fillId="0" borderId="11" xfId="0" applyNumberFormat="1" applyFont="1" applyFill="1" applyBorder="1" applyAlignment="1">
      <alignment horizontal="right" wrapText="1"/>
    </xf>
    <xf numFmtId="181" fontId="113" fillId="38" borderId="11" xfId="0" applyNumberFormat="1" applyFont="1" applyFill="1" applyBorder="1" applyAlignment="1">
      <alignment horizontal="right" wrapText="1"/>
    </xf>
    <xf numFmtId="181" fontId="112" fillId="38" borderId="11" xfId="0" applyNumberFormat="1" applyFont="1" applyFill="1" applyBorder="1" applyAlignment="1">
      <alignment horizontal="right" wrapText="1"/>
    </xf>
    <xf numFmtId="181" fontId="113" fillId="0" borderId="11" xfId="0" applyNumberFormat="1" applyFont="1" applyFill="1" applyBorder="1" applyAlignment="1">
      <alignment horizontal="right" wrapText="1"/>
    </xf>
    <xf numFmtId="181" fontId="7" fillId="0" borderId="11" xfId="0" applyNumberFormat="1" applyFont="1" applyFill="1" applyBorder="1" applyAlignment="1">
      <alignment horizontal="right"/>
    </xf>
    <xf numFmtId="181" fontId="7" fillId="0" borderId="11" xfId="0" applyNumberFormat="1" applyFont="1" applyFill="1" applyBorder="1" applyAlignment="1">
      <alignment horizontal="right" vertical="center" wrapText="1"/>
    </xf>
    <xf numFmtId="181" fontId="7" fillId="0" borderId="11" xfId="0" applyNumberFormat="1" applyFont="1" applyFill="1" applyBorder="1" applyAlignment="1">
      <alignment/>
    </xf>
    <xf numFmtId="181" fontId="113" fillId="0" borderId="11" xfId="0" applyNumberFormat="1" applyFont="1" applyFill="1" applyBorder="1" applyAlignment="1">
      <alignment/>
    </xf>
    <xf numFmtId="181" fontId="113" fillId="38" borderId="11" xfId="0" applyNumberFormat="1" applyFont="1" applyFill="1" applyBorder="1" applyAlignment="1">
      <alignment/>
    </xf>
    <xf numFmtId="181" fontId="7" fillId="38" borderId="11" xfId="0" applyNumberFormat="1" applyFont="1" applyFill="1" applyBorder="1" applyAlignment="1">
      <alignment/>
    </xf>
    <xf numFmtId="181" fontId="8" fillId="38" borderId="11" xfId="0" applyNumberFormat="1" applyFont="1" applyFill="1" applyBorder="1" applyAlignment="1">
      <alignment/>
    </xf>
    <xf numFmtId="182" fontId="113" fillId="0" borderId="0" xfId="0" applyNumberFormat="1" applyFont="1" applyFill="1" applyBorder="1" applyAlignment="1">
      <alignment/>
    </xf>
    <xf numFmtId="183" fontId="113" fillId="0" borderId="0" xfId="0" applyNumberFormat="1" applyFont="1" applyFill="1" applyBorder="1" applyAlignment="1">
      <alignment/>
    </xf>
    <xf numFmtId="181" fontId="113" fillId="38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38" fillId="0" borderId="0" xfId="0" applyFont="1" applyFill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5" fillId="0" borderId="0" xfId="0" applyFont="1" applyFill="1" applyAlignment="1">
      <alignment/>
    </xf>
    <xf numFmtId="0" fontId="105" fillId="0" borderId="22" xfId="0" applyFont="1" applyFill="1" applyBorder="1" applyAlignment="1">
      <alignment/>
    </xf>
    <xf numFmtId="0" fontId="127" fillId="0" borderId="0" xfId="0" applyFont="1" applyFill="1" applyAlignment="1">
      <alignment/>
    </xf>
    <xf numFmtId="0" fontId="105" fillId="39" borderId="0" xfId="0" applyFont="1" applyFill="1" applyAlignment="1">
      <alignment/>
    </xf>
    <xf numFmtId="0" fontId="105" fillId="39" borderId="22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105" fillId="39" borderId="11" xfId="0" applyFont="1" applyFill="1" applyBorder="1" applyAlignment="1">
      <alignment/>
    </xf>
    <xf numFmtId="0" fontId="127" fillId="39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/>
    </xf>
    <xf numFmtId="0" fontId="9" fillId="39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 vertical="top" wrapText="1"/>
    </xf>
    <xf numFmtId="0" fontId="9" fillId="39" borderId="11" xfId="0" applyFont="1" applyFill="1" applyBorder="1" applyAlignment="1">
      <alignment vertical="top" wrapText="1"/>
    </xf>
    <xf numFmtId="0" fontId="128" fillId="0" borderId="0" xfId="0" applyFont="1" applyFill="1" applyAlignment="1">
      <alignment/>
    </xf>
    <xf numFmtId="0" fontId="128" fillId="39" borderId="0" xfId="0" applyFont="1" applyFill="1" applyAlignment="1">
      <alignment/>
    </xf>
    <xf numFmtId="0" fontId="100" fillId="0" borderId="11" xfId="0" applyFont="1" applyFill="1" applyBorder="1" applyAlignment="1">
      <alignment horizontal="left" vertical="top" wrapText="1"/>
    </xf>
    <xf numFmtId="0" fontId="105" fillId="39" borderId="11" xfId="0" applyFont="1" applyFill="1" applyBorder="1" applyAlignment="1">
      <alignment vertical="top"/>
    </xf>
    <xf numFmtId="49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right" wrapText="1"/>
    </xf>
    <xf numFmtId="0" fontId="102" fillId="0" borderId="11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02" fillId="0" borderId="11" xfId="0" applyFont="1" applyFill="1" applyBorder="1" applyAlignment="1">
      <alignment horizontal="center"/>
    </xf>
    <xf numFmtId="0" fontId="100" fillId="0" borderId="11" xfId="0" applyFont="1" applyFill="1" applyBorder="1" applyAlignment="1">
      <alignment/>
    </xf>
    <xf numFmtId="0" fontId="100" fillId="39" borderId="11" xfId="0" applyFont="1" applyFill="1" applyBorder="1" applyAlignment="1">
      <alignment/>
    </xf>
    <xf numFmtId="0" fontId="100" fillId="0" borderId="0" xfId="0" applyFont="1" applyFill="1" applyAlignment="1">
      <alignment/>
    </xf>
    <xf numFmtId="0" fontId="129" fillId="0" borderId="0" xfId="0" applyFont="1" applyFill="1" applyAlignment="1">
      <alignment/>
    </xf>
    <xf numFmtId="0" fontId="100" fillId="0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168</xdr:row>
      <xdr:rowOff>133350</xdr:rowOff>
    </xdr:from>
    <xdr:ext cx="114300" cy="228600"/>
    <xdr:sp>
      <xdr:nvSpPr>
        <xdr:cNvPr id="1" name="Text Box 1"/>
        <xdr:cNvSpPr txBox="1">
          <a:spLocks noChangeArrowheads="1"/>
        </xdr:cNvSpPr>
      </xdr:nvSpPr>
      <xdr:spPr>
        <a:xfrm>
          <a:off x="228600" y="54787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145</xdr:row>
      <xdr:rowOff>0</xdr:rowOff>
    </xdr:from>
    <xdr:ext cx="114300" cy="219075"/>
    <xdr:sp>
      <xdr:nvSpPr>
        <xdr:cNvPr id="1" name="Text Box 1"/>
        <xdr:cNvSpPr txBox="1">
          <a:spLocks noChangeArrowheads="1"/>
        </xdr:cNvSpPr>
      </xdr:nvSpPr>
      <xdr:spPr>
        <a:xfrm>
          <a:off x="228600" y="48853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168</xdr:row>
      <xdr:rowOff>133350</xdr:rowOff>
    </xdr:from>
    <xdr:ext cx="114300" cy="228600"/>
    <xdr:sp>
      <xdr:nvSpPr>
        <xdr:cNvPr id="1" name="Text Box 1"/>
        <xdr:cNvSpPr txBox="1">
          <a:spLocks noChangeArrowheads="1"/>
        </xdr:cNvSpPr>
      </xdr:nvSpPr>
      <xdr:spPr>
        <a:xfrm>
          <a:off x="228600" y="47396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168</xdr:row>
      <xdr:rowOff>133350</xdr:rowOff>
    </xdr:from>
    <xdr:ext cx="114300" cy="228600"/>
    <xdr:sp>
      <xdr:nvSpPr>
        <xdr:cNvPr id="1" name="Text Box 1"/>
        <xdr:cNvSpPr txBox="1">
          <a:spLocks noChangeArrowheads="1"/>
        </xdr:cNvSpPr>
      </xdr:nvSpPr>
      <xdr:spPr>
        <a:xfrm>
          <a:off x="228600" y="479964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view="pageBreakPreview" zoomScaleSheetLayoutView="100" zoomScalePageLayoutView="0" workbookViewId="0" topLeftCell="A22">
      <selection activeCell="A1" sqref="A1:IV16384"/>
    </sheetView>
  </sheetViews>
  <sheetFormatPr defaultColWidth="9.00390625" defaultRowHeight="12.75"/>
  <cols>
    <col min="1" max="1" width="26.125" style="1" customWidth="1"/>
    <col min="2" max="2" width="87.125" style="1" customWidth="1"/>
    <col min="3" max="3" width="13.00390625" style="1" bestFit="1" customWidth="1"/>
    <col min="4" max="16384" width="9.125" style="1" customWidth="1"/>
  </cols>
  <sheetData>
    <row r="1" ht="15.75">
      <c r="C1" s="3"/>
    </row>
    <row r="2" spans="1:3" ht="12.75" customHeight="1">
      <c r="A2" s="419" t="s">
        <v>334</v>
      </c>
      <c r="B2" s="419"/>
      <c r="C2" s="419"/>
    </row>
    <row r="3" spans="1:3" ht="15.75">
      <c r="A3" s="419"/>
      <c r="B3" s="419"/>
      <c r="C3" s="419"/>
    </row>
    <row r="4" spans="1:3" ht="14.25" customHeight="1">
      <c r="A4" s="419"/>
      <c r="B4" s="419"/>
      <c r="C4" s="419"/>
    </row>
    <row r="5" spans="1:3" ht="14.25" customHeight="1">
      <c r="A5" s="4"/>
      <c r="B5" s="4"/>
      <c r="C5" s="4"/>
    </row>
    <row r="6" spans="2:3" ht="15.75">
      <c r="B6" s="5"/>
      <c r="C6" s="6" t="s">
        <v>144</v>
      </c>
    </row>
    <row r="7" spans="1:3" ht="15.75">
      <c r="A7" s="7" t="s">
        <v>128</v>
      </c>
      <c r="B7" s="8" t="s">
        <v>2</v>
      </c>
      <c r="C7" s="9" t="s">
        <v>60</v>
      </c>
    </row>
    <row r="8" spans="1:3" ht="15.75">
      <c r="A8" s="13" t="s">
        <v>61</v>
      </c>
      <c r="B8" s="14" t="s">
        <v>106</v>
      </c>
      <c r="C8" s="15">
        <f>C9+C12+C15+C17+C20+C23+C25+C27+C34</f>
        <v>51902.7</v>
      </c>
    </row>
    <row r="9" spans="1:3" ht="15.75">
      <c r="A9" s="13" t="s">
        <v>62</v>
      </c>
      <c r="B9" s="14" t="s">
        <v>4</v>
      </c>
      <c r="C9" s="36">
        <f>C10+C11</f>
        <v>35851.4</v>
      </c>
    </row>
    <row r="10" spans="1:3" ht="31.5">
      <c r="A10" s="10" t="s">
        <v>63</v>
      </c>
      <c r="B10" s="11" t="s">
        <v>5</v>
      </c>
      <c r="C10" s="37">
        <v>35828.9</v>
      </c>
    </row>
    <row r="11" spans="1:3" ht="47.25">
      <c r="A11" s="129" t="s">
        <v>335</v>
      </c>
      <c r="B11" s="11" t="s">
        <v>336</v>
      </c>
      <c r="C11" s="130">
        <v>22.5</v>
      </c>
    </row>
    <row r="12" spans="1:3" ht="15.75">
      <c r="A12" s="13" t="s">
        <v>64</v>
      </c>
      <c r="B12" s="14" t="s">
        <v>83</v>
      </c>
      <c r="C12" s="36">
        <f>C13+C14</f>
        <v>7522.6</v>
      </c>
    </row>
    <row r="13" spans="1:3" ht="15.75">
      <c r="A13" s="10" t="s">
        <v>65</v>
      </c>
      <c r="B13" s="11" t="s">
        <v>6</v>
      </c>
      <c r="C13" s="37">
        <v>6570.6</v>
      </c>
    </row>
    <row r="14" spans="1:3" ht="15.75">
      <c r="A14" s="10" t="s">
        <v>66</v>
      </c>
      <c r="B14" s="11" t="s">
        <v>7</v>
      </c>
      <c r="C14" s="37">
        <v>952</v>
      </c>
    </row>
    <row r="15" spans="1:3" ht="15.75">
      <c r="A15" s="13" t="s">
        <v>67</v>
      </c>
      <c r="B15" s="14" t="s">
        <v>84</v>
      </c>
      <c r="C15" s="36">
        <v>1000</v>
      </c>
    </row>
    <row r="16" spans="1:3" ht="31.5">
      <c r="A16" s="10" t="s">
        <v>68</v>
      </c>
      <c r="B16" s="11" t="s">
        <v>167</v>
      </c>
      <c r="C16" s="37">
        <v>1000</v>
      </c>
    </row>
    <row r="17" spans="1:3" ht="31.5">
      <c r="A17" s="13" t="s">
        <v>69</v>
      </c>
      <c r="B17" s="14" t="s">
        <v>85</v>
      </c>
      <c r="C17" s="88">
        <f>C18+C19</f>
        <v>46.5</v>
      </c>
    </row>
    <row r="18" spans="1:3" ht="15.75">
      <c r="A18" s="10" t="s">
        <v>70</v>
      </c>
      <c r="B18" s="11" t="s">
        <v>8</v>
      </c>
      <c r="C18" s="37">
        <v>26.5</v>
      </c>
    </row>
    <row r="19" spans="1:3" ht="47.25">
      <c r="A19" s="10" t="s">
        <v>71</v>
      </c>
      <c r="B19" s="11" t="s">
        <v>9</v>
      </c>
      <c r="C19" s="37">
        <v>20</v>
      </c>
    </row>
    <row r="20" spans="1:3" ht="31.5">
      <c r="A20" s="13" t="s">
        <v>72</v>
      </c>
      <c r="B20" s="14" t="s">
        <v>86</v>
      </c>
      <c r="C20" s="36">
        <f>C21+C22</f>
        <v>4895</v>
      </c>
    </row>
    <row r="21" spans="1:3" ht="63">
      <c r="A21" s="129" t="s">
        <v>73</v>
      </c>
      <c r="B21" s="11" t="s">
        <v>10</v>
      </c>
      <c r="C21" s="130">
        <v>4495</v>
      </c>
    </row>
    <row r="22" spans="1:3" ht="47.25">
      <c r="A22" s="129" t="s">
        <v>74</v>
      </c>
      <c r="B22" s="11" t="s">
        <v>11</v>
      </c>
      <c r="C22" s="131">
        <v>400</v>
      </c>
    </row>
    <row r="23" spans="1:3" ht="15.75">
      <c r="A23" s="13" t="s">
        <v>75</v>
      </c>
      <c r="B23" s="14" t="s">
        <v>87</v>
      </c>
      <c r="C23" s="36">
        <f>C24</f>
        <v>1135</v>
      </c>
    </row>
    <row r="24" spans="1:3" ht="15.75">
      <c r="A24" s="10" t="s">
        <v>76</v>
      </c>
      <c r="B24" s="11" t="s">
        <v>12</v>
      </c>
      <c r="C24" s="37">
        <v>1135</v>
      </c>
    </row>
    <row r="25" spans="1:3" ht="15.75">
      <c r="A25" s="13" t="s">
        <v>77</v>
      </c>
      <c r="B25" s="14" t="s">
        <v>88</v>
      </c>
      <c r="C25" s="36">
        <v>511</v>
      </c>
    </row>
    <row r="26" spans="1:3" ht="31.5">
      <c r="A26" s="10" t="s">
        <v>78</v>
      </c>
      <c r="B26" s="11" t="s">
        <v>127</v>
      </c>
      <c r="C26" s="37">
        <v>511</v>
      </c>
    </row>
    <row r="27" spans="1:3" ht="15.75">
      <c r="A27" s="13" t="s">
        <v>79</v>
      </c>
      <c r="B27" s="14" t="s">
        <v>89</v>
      </c>
      <c r="C27" s="36">
        <f>C28+C29+C30+C31+C32+C33</f>
        <v>891.2</v>
      </c>
    </row>
    <row r="28" spans="1:3" ht="15.75">
      <c r="A28" s="10" t="s">
        <v>80</v>
      </c>
      <c r="B28" s="11" t="s">
        <v>168</v>
      </c>
      <c r="C28" s="37">
        <v>10</v>
      </c>
    </row>
    <row r="29" spans="1:3" ht="47.25">
      <c r="A29" s="10" t="s">
        <v>81</v>
      </c>
      <c r="B29" s="11" t="s">
        <v>13</v>
      </c>
      <c r="C29" s="37">
        <v>10</v>
      </c>
    </row>
    <row r="30" spans="1:3" ht="15.75">
      <c r="A30" s="10" t="s">
        <v>82</v>
      </c>
      <c r="B30" s="11" t="s">
        <v>14</v>
      </c>
      <c r="C30" s="37">
        <v>10</v>
      </c>
    </row>
    <row r="31" spans="1:3" ht="31.5">
      <c r="A31" s="10" t="s">
        <v>90</v>
      </c>
      <c r="B31" s="11" t="s">
        <v>15</v>
      </c>
      <c r="C31" s="37">
        <v>50</v>
      </c>
    </row>
    <row r="32" spans="1:3" ht="47.25">
      <c r="A32" s="10" t="s">
        <v>91</v>
      </c>
      <c r="B32" s="11" t="s">
        <v>16</v>
      </c>
      <c r="C32" s="37">
        <v>20</v>
      </c>
    </row>
    <row r="33" spans="1:3" ht="31.5">
      <c r="A33" s="10" t="s">
        <v>92</v>
      </c>
      <c r="B33" s="11" t="s">
        <v>17</v>
      </c>
      <c r="C33" s="37">
        <v>791.2</v>
      </c>
    </row>
    <row r="34" spans="1:3" ht="15.75">
      <c r="A34" s="13" t="s">
        <v>124</v>
      </c>
      <c r="B34" s="14" t="s">
        <v>123</v>
      </c>
      <c r="C34" s="36">
        <f>C35</f>
        <v>50</v>
      </c>
    </row>
    <row r="35" spans="1:3" ht="15.75">
      <c r="A35" s="10" t="s">
        <v>126</v>
      </c>
      <c r="B35" s="11" t="s">
        <v>125</v>
      </c>
      <c r="C35" s="37">
        <v>50</v>
      </c>
    </row>
    <row r="36" spans="1:3" ht="15.75">
      <c r="A36" s="13" t="s">
        <v>95</v>
      </c>
      <c r="B36" s="14" t="s">
        <v>93</v>
      </c>
      <c r="C36" s="36">
        <f>C37</f>
        <v>190002.69999999998</v>
      </c>
    </row>
    <row r="37" spans="1:3" ht="31.5">
      <c r="A37" s="13" t="s">
        <v>96</v>
      </c>
      <c r="B37" s="14" t="s">
        <v>94</v>
      </c>
      <c r="C37" s="36">
        <f>C38+C40+C45</f>
        <v>190002.69999999998</v>
      </c>
    </row>
    <row r="38" spans="1:3" ht="31.5">
      <c r="A38" s="13" t="s">
        <v>97</v>
      </c>
      <c r="B38" s="14" t="s">
        <v>18</v>
      </c>
      <c r="C38" s="36">
        <f>C39</f>
        <v>55924.6</v>
      </c>
    </row>
    <row r="39" spans="1:3" ht="31.5">
      <c r="A39" s="10" t="s">
        <v>98</v>
      </c>
      <c r="B39" s="11" t="s">
        <v>19</v>
      </c>
      <c r="C39" s="72">
        <v>55924.6</v>
      </c>
    </row>
    <row r="40" spans="1:3" ht="31.5">
      <c r="A40" s="13" t="s">
        <v>99</v>
      </c>
      <c r="B40" s="14" t="s">
        <v>20</v>
      </c>
      <c r="C40" s="36">
        <f>C41+C42+C43+C44</f>
        <v>13176.3</v>
      </c>
    </row>
    <row r="41" spans="1:3" ht="50.25" customHeight="1">
      <c r="A41" s="10" t="s">
        <v>100</v>
      </c>
      <c r="B41" s="11" t="s">
        <v>107</v>
      </c>
      <c r="C41" s="73">
        <v>12012</v>
      </c>
    </row>
    <row r="42" spans="1:3" ht="50.25" customHeight="1">
      <c r="A42" s="10" t="s">
        <v>100</v>
      </c>
      <c r="B42" s="11" t="s">
        <v>116</v>
      </c>
      <c r="C42" s="73">
        <v>1058.8</v>
      </c>
    </row>
    <row r="43" spans="1:3" ht="36" customHeight="1">
      <c r="A43" s="10" t="s">
        <v>100</v>
      </c>
      <c r="B43" s="11" t="s">
        <v>117</v>
      </c>
      <c r="C43" s="73">
        <v>37.6</v>
      </c>
    </row>
    <row r="44" spans="1:3" ht="70.5" customHeight="1">
      <c r="A44" s="10" t="s">
        <v>100</v>
      </c>
      <c r="B44" s="11" t="s">
        <v>121</v>
      </c>
      <c r="C44" s="73">
        <v>67.9</v>
      </c>
    </row>
    <row r="45" spans="1:3" ht="31.5">
      <c r="A45" s="13" t="s">
        <v>101</v>
      </c>
      <c r="B45" s="14" t="s">
        <v>21</v>
      </c>
      <c r="C45" s="36">
        <f>C46+C47+C48+C49+C50+C51+C52+C53+C54+C56+C57+C58+C59+C55</f>
        <v>120901.79999999999</v>
      </c>
    </row>
    <row r="46" spans="1:3" ht="47.25">
      <c r="A46" s="10" t="s">
        <v>102</v>
      </c>
      <c r="B46" s="11" t="s">
        <v>108</v>
      </c>
      <c r="C46" s="71">
        <v>7181</v>
      </c>
    </row>
    <row r="47" spans="1:3" ht="83.25" customHeight="1">
      <c r="A47" s="10" t="s">
        <v>102</v>
      </c>
      <c r="B47" s="11" t="s">
        <v>109</v>
      </c>
      <c r="C47" s="71">
        <v>373.9</v>
      </c>
    </row>
    <row r="48" spans="1:3" ht="47.25">
      <c r="A48" s="10" t="s">
        <v>102</v>
      </c>
      <c r="B48" s="11" t="s">
        <v>110</v>
      </c>
      <c r="C48" s="71">
        <v>334.3</v>
      </c>
    </row>
    <row r="49" spans="1:3" ht="47.25">
      <c r="A49" s="10" t="s">
        <v>102</v>
      </c>
      <c r="B49" s="11" t="s">
        <v>111</v>
      </c>
      <c r="C49" s="71">
        <v>243.5</v>
      </c>
    </row>
    <row r="50" spans="1:3" ht="65.25" customHeight="1">
      <c r="A50" s="10" t="s">
        <v>102</v>
      </c>
      <c r="B50" s="11" t="s">
        <v>112</v>
      </c>
      <c r="C50" s="71">
        <v>710.2</v>
      </c>
    </row>
    <row r="51" spans="1:3" ht="35.25" customHeight="1">
      <c r="A51" s="10" t="s">
        <v>102</v>
      </c>
      <c r="B51" s="11" t="s">
        <v>113</v>
      </c>
      <c r="C51" s="71">
        <v>876.5</v>
      </c>
    </row>
    <row r="52" spans="1:3" ht="38.25" customHeight="1">
      <c r="A52" s="10" t="s">
        <v>102</v>
      </c>
      <c r="B52" s="11" t="s">
        <v>115</v>
      </c>
      <c r="C52" s="71">
        <v>441.1</v>
      </c>
    </row>
    <row r="53" spans="1:3" ht="47.25">
      <c r="A53" s="10" t="s">
        <v>102</v>
      </c>
      <c r="B53" s="11" t="s">
        <v>118</v>
      </c>
      <c r="C53" s="71">
        <v>1475.5</v>
      </c>
    </row>
    <row r="54" spans="1:3" ht="47.25">
      <c r="A54" s="10" t="s">
        <v>102</v>
      </c>
      <c r="B54" s="11" t="s">
        <v>119</v>
      </c>
      <c r="C54" s="71">
        <v>89716.8</v>
      </c>
    </row>
    <row r="55" spans="1:3" ht="70.5" customHeight="1">
      <c r="A55" s="10" t="s">
        <v>102</v>
      </c>
      <c r="B55" s="11" t="s">
        <v>221</v>
      </c>
      <c r="C55" s="71">
        <v>30.4</v>
      </c>
    </row>
    <row r="56" spans="1:3" ht="63">
      <c r="A56" s="10" t="s">
        <v>102</v>
      </c>
      <c r="B56" s="11" t="s">
        <v>120</v>
      </c>
      <c r="C56" s="71">
        <v>125.4</v>
      </c>
    </row>
    <row r="57" spans="1:3" ht="57.75" customHeight="1">
      <c r="A57" s="10" t="s">
        <v>103</v>
      </c>
      <c r="B57" s="11" t="s">
        <v>114</v>
      </c>
      <c r="C57" s="71">
        <v>4843.2</v>
      </c>
    </row>
    <row r="58" spans="1:3" ht="43.5" customHeight="1">
      <c r="A58" s="10" t="s">
        <v>104</v>
      </c>
      <c r="B58" s="11" t="s">
        <v>22</v>
      </c>
      <c r="C58" s="71">
        <v>12582.4</v>
      </c>
    </row>
    <row r="59" spans="1:3" ht="47.25">
      <c r="A59" s="10" t="s">
        <v>105</v>
      </c>
      <c r="B59" s="11" t="s">
        <v>23</v>
      </c>
      <c r="C59" s="71">
        <v>1967.6</v>
      </c>
    </row>
    <row r="60" spans="1:3" ht="15.75">
      <c r="A60" s="13"/>
      <c r="B60" s="14" t="s">
        <v>122</v>
      </c>
      <c r="C60" s="15">
        <f>C8+C36</f>
        <v>241905.39999999997</v>
      </c>
    </row>
    <row r="61" spans="2:3" ht="15.75">
      <c r="B61" s="16"/>
      <c r="C61" s="17"/>
    </row>
  </sheetData>
  <sheetProtection/>
  <mergeCells count="1">
    <mergeCell ref="A2:C4"/>
  </mergeCells>
  <printOptions horizontalCentered="1"/>
  <pageMargins left="0.7874015748031497" right="0.3937007874015748" top="0.5511811023622047" bottom="0.5905511811023623" header="0.1968503937007874" footer="0.1968503937007874"/>
  <pageSetup horizontalDpi="600" verticalDpi="600" orientation="portrait" paperSize="9" scale="72" r:id="rId1"/>
  <headerFooter alignWithMargins="0">
    <oddFooter>&amp;C&amp;8&amp;P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view="pageBreakPreview" zoomScale="82" zoomScaleNormal="115" zoomScaleSheetLayoutView="82" zoomScalePageLayoutView="0" workbookViewId="0" topLeftCell="A1">
      <pane xSplit="3" ySplit="6" topLeftCell="D5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IV16384"/>
    </sheetView>
  </sheetViews>
  <sheetFormatPr defaultColWidth="14.125" defaultRowHeight="12.75"/>
  <cols>
    <col min="1" max="1" width="49.25390625" style="1" customWidth="1"/>
    <col min="2" max="3" width="14.125" style="1" customWidth="1"/>
    <col min="4" max="4" width="0.2421875" style="1" customWidth="1"/>
    <col min="5" max="16384" width="14.125" style="1" customWidth="1"/>
  </cols>
  <sheetData>
    <row r="1" ht="15.75">
      <c r="A1" s="2"/>
    </row>
    <row r="2" spans="1:11" ht="15.75" customHeight="1">
      <c r="A2" s="419" t="s">
        <v>338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11" ht="15.75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</row>
    <row r="4" spans="1:8" ht="15.75">
      <c r="A4" s="25"/>
      <c r="B4" s="25"/>
      <c r="C4" s="25"/>
      <c r="D4" s="25"/>
      <c r="E4" s="25"/>
      <c r="F4" s="25"/>
      <c r="G4" s="25"/>
      <c r="H4" s="25"/>
    </row>
    <row r="5" spans="1:8" ht="15.75">
      <c r="A5" s="5"/>
      <c r="B5" s="5"/>
      <c r="H5" s="5" t="s">
        <v>144</v>
      </c>
    </row>
    <row r="6" spans="1:11" ht="55.5" customHeight="1">
      <c r="A6" s="8" t="s">
        <v>2</v>
      </c>
      <c r="B6" s="18" t="s">
        <v>129</v>
      </c>
      <c r="C6" s="7" t="s">
        <v>130</v>
      </c>
      <c r="D6" s="38" t="s">
        <v>259</v>
      </c>
      <c r="E6" s="38" t="s">
        <v>264</v>
      </c>
      <c r="F6" s="38" t="s">
        <v>265</v>
      </c>
      <c r="G6" s="38" t="s">
        <v>266</v>
      </c>
      <c r="H6" s="39" t="s">
        <v>261</v>
      </c>
      <c r="I6" s="40" t="s">
        <v>260</v>
      </c>
      <c r="J6" s="40" t="s">
        <v>342</v>
      </c>
      <c r="K6" s="40" t="s">
        <v>341</v>
      </c>
    </row>
    <row r="7" spans="1:11" ht="15.75">
      <c r="A7" s="169" t="s">
        <v>188</v>
      </c>
      <c r="B7" s="18"/>
      <c r="C7" s="7"/>
      <c r="D7" s="47">
        <v>69259</v>
      </c>
      <c r="E7" s="47">
        <v>64928</v>
      </c>
      <c r="F7" s="47"/>
      <c r="G7" s="47"/>
      <c r="H7" s="47">
        <v>51902.7</v>
      </c>
      <c r="I7" s="47">
        <v>51902.7</v>
      </c>
      <c r="J7" s="47"/>
      <c r="K7" s="40"/>
    </row>
    <row r="8" spans="1:11" ht="21.75" customHeight="1">
      <c r="A8" s="169" t="s">
        <v>189</v>
      </c>
      <c r="B8" s="18"/>
      <c r="C8" s="7"/>
      <c r="D8" s="47">
        <v>99395</v>
      </c>
      <c r="E8" s="47">
        <v>75475</v>
      </c>
      <c r="F8" s="47"/>
      <c r="G8" s="47"/>
      <c r="H8" s="47">
        <v>79697.2</v>
      </c>
      <c r="I8" s="47">
        <v>79697.2</v>
      </c>
      <c r="J8" s="47"/>
      <c r="K8" s="40"/>
    </row>
    <row r="9" spans="1:11" ht="30">
      <c r="A9" s="169" t="s">
        <v>190</v>
      </c>
      <c r="B9" s="18"/>
      <c r="C9" s="7"/>
      <c r="D9" s="47">
        <v>16468</v>
      </c>
      <c r="E9" s="47">
        <v>27385.7</v>
      </c>
      <c r="F9" s="47"/>
      <c r="G9" s="47"/>
      <c r="H9" s="47">
        <v>43286.4</v>
      </c>
      <c r="I9" s="47">
        <v>43286.4</v>
      </c>
      <c r="J9" s="47"/>
      <c r="K9" s="40"/>
    </row>
    <row r="10" spans="1:11" ht="15.75">
      <c r="A10" s="169" t="s">
        <v>191</v>
      </c>
      <c r="B10" s="18"/>
      <c r="C10" s="7"/>
      <c r="D10" s="47">
        <v>7093.1</v>
      </c>
      <c r="E10" s="47">
        <v>7797</v>
      </c>
      <c r="F10" s="47"/>
      <c r="G10" s="47"/>
      <c r="H10" s="47">
        <v>7879.7</v>
      </c>
      <c r="I10" s="47">
        <v>7879.7</v>
      </c>
      <c r="J10" s="47"/>
      <c r="K10" s="40"/>
    </row>
    <row r="11" spans="1:11" s="23" customFormat="1" ht="15.75">
      <c r="A11" s="170" t="s">
        <v>192</v>
      </c>
      <c r="B11" s="50"/>
      <c r="C11" s="51"/>
      <c r="D11" s="52">
        <f>D7+D8+D9+D10</f>
        <v>192215.1</v>
      </c>
      <c r="E11" s="52">
        <f>E7+E8+E9+E10</f>
        <v>175585.7</v>
      </c>
      <c r="F11" s="52"/>
      <c r="G11" s="52"/>
      <c r="H11" s="52">
        <f>H7+H8+H9+H10</f>
        <v>182766</v>
      </c>
      <c r="I11" s="52">
        <f>I7+I8+I9+I10</f>
        <v>182766</v>
      </c>
      <c r="J11" s="52"/>
      <c r="K11" s="54"/>
    </row>
    <row r="12" spans="1:11" ht="15.75">
      <c r="A12" s="171" t="s">
        <v>24</v>
      </c>
      <c r="B12" s="132" t="s">
        <v>132</v>
      </c>
      <c r="C12" s="132" t="s">
        <v>133</v>
      </c>
      <c r="D12" s="133">
        <f aca="true" t="shared" si="0" ref="D12:I12">D13+D16+D21+D23+D24+D25</f>
        <v>15318.7</v>
      </c>
      <c r="E12" s="133">
        <f t="shared" si="0"/>
        <v>31356.7</v>
      </c>
      <c r="F12" s="133">
        <f t="shared" si="0"/>
        <v>14829.7</v>
      </c>
      <c r="G12" s="133">
        <f t="shared" si="0"/>
        <v>25248.7</v>
      </c>
      <c r="H12" s="133">
        <f t="shared" si="0"/>
        <v>48783.100000000006</v>
      </c>
      <c r="I12" s="133">
        <f t="shared" si="0"/>
        <v>59109.8</v>
      </c>
      <c r="J12" s="133"/>
      <c r="K12" s="134">
        <f>H12/I12</f>
        <v>0.8252963129633327</v>
      </c>
    </row>
    <row r="13" spans="1:11" ht="60">
      <c r="A13" s="172" t="s">
        <v>25</v>
      </c>
      <c r="B13" s="135" t="s">
        <v>132</v>
      </c>
      <c r="C13" s="135" t="s">
        <v>135</v>
      </c>
      <c r="D13" s="136">
        <f aca="true" t="shared" si="1" ref="D13:I13">D14+D15</f>
        <v>2192.3999999999996</v>
      </c>
      <c r="E13" s="136">
        <f t="shared" si="1"/>
        <v>2676</v>
      </c>
      <c r="F13" s="136">
        <f t="shared" si="1"/>
        <v>2028.4</v>
      </c>
      <c r="G13" s="136">
        <f t="shared" si="1"/>
        <v>2792</v>
      </c>
      <c r="H13" s="136">
        <f t="shared" si="1"/>
        <v>3449.8</v>
      </c>
      <c r="I13" s="136">
        <f t="shared" si="1"/>
        <v>3949.8</v>
      </c>
      <c r="J13" s="136"/>
      <c r="K13" s="134">
        <f aca="true" t="shared" si="2" ref="K13:K76">H13/I13</f>
        <v>0.8734113119651628</v>
      </c>
    </row>
    <row r="14" spans="1:11" s="35" customFormat="1" ht="16.5" customHeight="1">
      <c r="A14" s="172" t="s">
        <v>186</v>
      </c>
      <c r="B14" s="135" t="s">
        <v>132</v>
      </c>
      <c r="C14" s="135" t="s">
        <v>135</v>
      </c>
      <c r="D14" s="141">
        <v>2052.2</v>
      </c>
      <c r="E14" s="141">
        <v>2476</v>
      </c>
      <c r="F14" s="141">
        <v>1986.4</v>
      </c>
      <c r="G14" s="141">
        <v>2592</v>
      </c>
      <c r="H14" s="158">
        <v>3093.9</v>
      </c>
      <c r="I14" s="141">
        <v>3593.9</v>
      </c>
      <c r="J14" s="141"/>
      <c r="K14" s="134">
        <f t="shared" si="2"/>
        <v>0.8608753721583795</v>
      </c>
    </row>
    <row r="15" spans="1:11" s="35" customFormat="1" ht="15" customHeight="1">
      <c r="A15" s="172" t="s">
        <v>194</v>
      </c>
      <c r="B15" s="135" t="s">
        <v>132</v>
      </c>
      <c r="C15" s="135" t="s">
        <v>135</v>
      </c>
      <c r="D15" s="141">
        <v>140.2</v>
      </c>
      <c r="E15" s="141">
        <v>200</v>
      </c>
      <c r="F15" s="141">
        <v>42</v>
      </c>
      <c r="G15" s="141">
        <v>200</v>
      </c>
      <c r="H15" s="158">
        <v>355.9</v>
      </c>
      <c r="I15" s="141">
        <v>355.9</v>
      </c>
      <c r="J15" s="141"/>
      <c r="K15" s="134">
        <f t="shared" si="2"/>
        <v>1</v>
      </c>
    </row>
    <row r="16" spans="1:11" ht="60">
      <c r="A16" s="172" t="s">
        <v>26</v>
      </c>
      <c r="B16" s="135" t="s">
        <v>132</v>
      </c>
      <c r="C16" s="135" t="s">
        <v>136</v>
      </c>
      <c r="D16" s="136">
        <f aca="true" t="shared" si="3" ref="D16:I16">D17+D18+D19</f>
        <v>13030.1</v>
      </c>
      <c r="E16" s="136">
        <f t="shared" si="3"/>
        <v>12782</v>
      </c>
      <c r="F16" s="136">
        <f t="shared" si="3"/>
        <v>10448.7</v>
      </c>
      <c r="G16" s="136">
        <f t="shared" si="3"/>
        <v>15811</v>
      </c>
      <c r="H16" s="160">
        <f t="shared" si="3"/>
        <v>17518.600000000002</v>
      </c>
      <c r="I16" s="136">
        <f t="shared" si="3"/>
        <v>22091.5</v>
      </c>
      <c r="J16" s="136"/>
      <c r="K16" s="134">
        <f t="shared" si="2"/>
        <v>0.793001833284295</v>
      </c>
    </row>
    <row r="17" spans="1:11" s="35" customFormat="1" ht="15.75">
      <c r="A17" s="172" t="s">
        <v>195</v>
      </c>
      <c r="B17" s="135" t="s">
        <v>132</v>
      </c>
      <c r="C17" s="135" t="s">
        <v>136</v>
      </c>
      <c r="D17" s="137">
        <v>12190.9</v>
      </c>
      <c r="E17" s="137">
        <v>11868</v>
      </c>
      <c r="F17" s="137">
        <v>9677.2</v>
      </c>
      <c r="G17" s="137">
        <v>14861</v>
      </c>
      <c r="H17" s="158">
        <v>16484.7</v>
      </c>
      <c r="I17" s="137">
        <v>21057.6</v>
      </c>
      <c r="J17" s="137"/>
      <c r="K17" s="134">
        <f t="shared" si="2"/>
        <v>0.7828385001139732</v>
      </c>
    </row>
    <row r="18" spans="1:11" s="35" customFormat="1" ht="15.75">
      <c r="A18" s="172" t="s">
        <v>196</v>
      </c>
      <c r="B18" s="135" t="s">
        <v>132</v>
      </c>
      <c r="C18" s="135" t="s">
        <v>136</v>
      </c>
      <c r="D18" s="137">
        <v>839.2</v>
      </c>
      <c r="E18" s="137">
        <v>894</v>
      </c>
      <c r="F18" s="137">
        <v>771.5</v>
      </c>
      <c r="G18" s="137">
        <v>930</v>
      </c>
      <c r="H18" s="158">
        <v>1033.9</v>
      </c>
      <c r="I18" s="137">
        <v>1033.9</v>
      </c>
      <c r="J18" s="137"/>
      <c r="K18" s="134">
        <f t="shared" si="2"/>
        <v>1</v>
      </c>
    </row>
    <row r="19" spans="1:11" s="35" customFormat="1" ht="15.75">
      <c r="A19" s="172" t="s">
        <v>328</v>
      </c>
      <c r="B19" s="135" t="s">
        <v>132</v>
      </c>
      <c r="C19" s="135" t="s">
        <v>136</v>
      </c>
      <c r="D19" s="137"/>
      <c r="E19" s="137">
        <v>20</v>
      </c>
      <c r="F19" s="137"/>
      <c r="G19" s="137">
        <v>20</v>
      </c>
      <c r="H19" s="137"/>
      <c r="I19" s="137"/>
      <c r="J19" s="137"/>
      <c r="K19" s="134" t="e">
        <f t="shared" si="2"/>
        <v>#DIV/0!</v>
      </c>
    </row>
    <row r="20" spans="1:11" s="35" customFormat="1" ht="15.75">
      <c r="A20" s="172" t="s">
        <v>337</v>
      </c>
      <c r="B20" s="135" t="s">
        <v>132</v>
      </c>
      <c r="C20" s="135" t="s">
        <v>136</v>
      </c>
      <c r="D20" s="137"/>
      <c r="E20" s="137"/>
      <c r="F20" s="137">
        <v>61</v>
      </c>
      <c r="G20" s="137"/>
      <c r="H20" s="137"/>
      <c r="I20" s="137"/>
      <c r="J20" s="137"/>
      <c r="K20" s="134" t="e">
        <f t="shared" si="2"/>
        <v>#DIV/0!</v>
      </c>
    </row>
    <row r="21" spans="1:11" ht="45">
      <c r="A21" s="172" t="s">
        <v>27</v>
      </c>
      <c r="B21" s="135" t="s">
        <v>132</v>
      </c>
      <c r="C21" s="135" t="s">
        <v>137</v>
      </c>
      <c r="D21" s="136">
        <f aca="true" t="shared" si="4" ref="D21:I21">D22</f>
        <v>0</v>
      </c>
      <c r="E21" s="136">
        <f t="shared" si="4"/>
        <v>3277</v>
      </c>
      <c r="F21" s="136">
        <f t="shared" si="4"/>
        <v>2352.6</v>
      </c>
      <c r="G21" s="136">
        <f t="shared" si="4"/>
        <v>3277</v>
      </c>
      <c r="H21" s="136">
        <f t="shared" si="4"/>
        <v>4873.7</v>
      </c>
      <c r="I21" s="136">
        <f t="shared" si="4"/>
        <v>4873.7</v>
      </c>
      <c r="J21" s="136"/>
      <c r="K21" s="134">
        <f t="shared" si="2"/>
        <v>1</v>
      </c>
    </row>
    <row r="22" spans="1:11" s="35" customFormat="1" ht="15.75">
      <c r="A22" s="172" t="s">
        <v>163</v>
      </c>
      <c r="B22" s="140" t="s">
        <v>132</v>
      </c>
      <c r="C22" s="140" t="s">
        <v>137</v>
      </c>
      <c r="D22" s="141"/>
      <c r="E22" s="141">
        <v>3277</v>
      </c>
      <c r="F22" s="141">
        <v>2352.6</v>
      </c>
      <c r="G22" s="141">
        <v>3277</v>
      </c>
      <c r="H22" s="159">
        <v>4873.7</v>
      </c>
      <c r="I22" s="142">
        <v>4873.7</v>
      </c>
      <c r="J22" s="142"/>
      <c r="K22" s="134">
        <f t="shared" si="2"/>
        <v>1</v>
      </c>
    </row>
    <row r="23" spans="1:11" s="35" customFormat="1" ht="15.75">
      <c r="A23" s="172" t="s">
        <v>236</v>
      </c>
      <c r="B23" s="140" t="s">
        <v>132</v>
      </c>
      <c r="C23" s="140" t="s">
        <v>141</v>
      </c>
      <c r="D23" s="141">
        <v>0</v>
      </c>
      <c r="E23" s="141">
        <v>100</v>
      </c>
      <c r="F23" s="141"/>
      <c r="G23" s="141">
        <v>100</v>
      </c>
      <c r="H23" s="159">
        <v>100</v>
      </c>
      <c r="I23" s="141">
        <v>100</v>
      </c>
      <c r="J23" s="141"/>
      <c r="K23" s="134">
        <f t="shared" si="2"/>
        <v>1</v>
      </c>
    </row>
    <row r="24" spans="1:11" ht="15.75">
      <c r="A24" s="172" t="s">
        <v>28</v>
      </c>
      <c r="B24" s="135" t="s">
        <v>132</v>
      </c>
      <c r="C24" s="135" t="s">
        <v>1</v>
      </c>
      <c r="D24" s="136">
        <v>0</v>
      </c>
      <c r="E24" s="136">
        <v>131.2</v>
      </c>
      <c r="F24" s="136">
        <v>0</v>
      </c>
      <c r="G24" s="136">
        <v>70</v>
      </c>
      <c r="H24" s="160">
        <v>100</v>
      </c>
      <c r="I24" s="136">
        <v>100</v>
      </c>
      <c r="J24" s="136"/>
      <c r="K24" s="134">
        <f t="shared" si="2"/>
        <v>1</v>
      </c>
    </row>
    <row r="25" spans="1:11" ht="15.75">
      <c r="A25" s="171" t="s">
        <v>29</v>
      </c>
      <c r="B25" s="132" t="s">
        <v>132</v>
      </c>
      <c r="C25" s="132" t="s">
        <v>262</v>
      </c>
      <c r="D25" s="143">
        <f aca="true" t="shared" si="5" ref="D25:I25">D26+D27+D28+D29+D30+D31+D32+D33+D40+D41+D42+D43+D44+D45+D46</f>
        <v>96.2</v>
      </c>
      <c r="E25" s="143">
        <f t="shared" si="5"/>
        <v>12390.5</v>
      </c>
      <c r="F25" s="143">
        <v>0</v>
      </c>
      <c r="G25" s="143">
        <f t="shared" si="5"/>
        <v>3198.7</v>
      </c>
      <c r="H25" s="143">
        <f t="shared" si="5"/>
        <v>22741</v>
      </c>
      <c r="I25" s="143">
        <f t="shared" si="5"/>
        <v>27994.800000000003</v>
      </c>
      <c r="J25" s="143"/>
      <c r="K25" s="134">
        <f t="shared" si="2"/>
        <v>0.812329432608913</v>
      </c>
    </row>
    <row r="26" spans="1:11" ht="15.75">
      <c r="A26" s="174" t="s">
        <v>239</v>
      </c>
      <c r="B26" s="135" t="s">
        <v>132</v>
      </c>
      <c r="C26" s="135" t="s">
        <v>262</v>
      </c>
      <c r="D26" s="144"/>
      <c r="E26" s="144">
        <v>966.6</v>
      </c>
      <c r="F26" s="144">
        <v>618.3</v>
      </c>
      <c r="G26" s="144"/>
      <c r="H26" s="157">
        <v>931</v>
      </c>
      <c r="I26" s="145">
        <v>931</v>
      </c>
      <c r="J26" s="145"/>
      <c r="K26" s="134">
        <f t="shared" si="2"/>
        <v>1</v>
      </c>
    </row>
    <row r="27" spans="1:11" ht="30">
      <c r="A27" s="175" t="s">
        <v>222</v>
      </c>
      <c r="B27" s="135" t="s">
        <v>132</v>
      </c>
      <c r="C27" s="135" t="s">
        <v>262</v>
      </c>
      <c r="D27" s="144"/>
      <c r="E27" s="144">
        <v>292</v>
      </c>
      <c r="F27" s="144">
        <v>189.5</v>
      </c>
      <c r="G27" s="144">
        <v>292</v>
      </c>
      <c r="H27" s="157">
        <v>292</v>
      </c>
      <c r="I27" s="145">
        <v>292</v>
      </c>
      <c r="J27" s="145"/>
      <c r="K27" s="134">
        <f t="shared" si="2"/>
        <v>1</v>
      </c>
    </row>
    <row r="28" spans="1:11" ht="30">
      <c r="A28" s="175" t="s">
        <v>174</v>
      </c>
      <c r="B28" s="135" t="s">
        <v>132</v>
      </c>
      <c r="C28" s="135" t="s">
        <v>262</v>
      </c>
      <c r="D28" s="144"/>
      <c r="E28" s="144">
        <v>466.3</v>
      </c>
      <c r="F28" s="144">
        <v>273</v>
      </c>
      <c r="G28" s="144">
        <v>466.3</v>
      </c>
      <c r="H28" s="157">
        <v>485.4</v>
      </c>
      <c r="I28" s="145">
        <v>485.4</v>
      </c>
      <c r="J28" s="145"/>
      <c r="K28" s="134">
        <f t="shared" si="2"/>
        <v>1</v>
      </c>
    </row>
    <row r="29" spans="1:11" ht="15.75">
      <c r="A29" s="175" t="s">
        <v>175</v>
      </c>
      <c r="B29" s="135" t="s">
        <v>132</v>
      </c>
      <c r="C29" s="135" t="s">
        <v>262</v>
      </c>
      <c r="D29" s="144"/>
      <c r="E29" s="144">
        <v>133.3</v>
      </c>
      <c r="F29" s="144">
        <v>56.6</v>
      </c>
      <c r="G29" s="144">
        <v>133.3</v>
      </c>
      <c r="H29" s="157">
        <v>141.9</v>
      </c>
      <c r="I29" s="145">
        <v>141.9</v>
      </c>
      <c r="J29" s="145"/>
      <c r="K29" s="134">
        <f t="shared" si="2"/>
        <v>1</v>
      </c>
    </row>
    <row r="30" spans="1:11" ht="15.75">
      <c r="A30" s="175" t="s">
        <v>275</v>
      </c>
      <c r="B30" s="135" t="s">
        <v>132</v>
      </c>
      <c r="C30" s="135" t="s">
        <v>262</v>
      </c>
      <c r="D30" s="144"/>
      <c r="E30" s="144">
        <v>16.5</v>
      </c>
      <c r="F30" s="144">
        <v>0</v>
      </c>
      <c r="G30" s="144">
        <v>16.5</v>
      </c>
      <c r="H30" s="157">
        <v>16.5</v>
      </c>
      <c r="I30" s="145">
        <v>16.5</v>
      </c>
      <c r="J30" s="145"/>
      <c r="K30" s="134">
        <f t="shared" si="2"/>
        <v>1</v>
      </c>
    </row>
    <row r="31" spans="1:11" ht="15.75">
      <c r="A31" s="175" t="s">
        <v>277</v>
      </c>
      <c r="B31" s="135" t="s">
        <v>132</v>
      </c>
      <c r="C31" s="135" t="s">
        <v>262</v>
      </c>
      <c r="D31" s="144">
        <v>0</v>
      </c>
      <c r="E31" s="144">
        <v>0</v>
      </c>
      <c r="F31" s="144">
        <v>0</v>
      </c>
      <c r="G31" s="144">
        <v>0</v>
      </c>
      <c r="H31" s="157">
        <v>9</v>
      </c>
      <c r="I31" s="145">
        <v>9</v>
      </c>
      <c r="J31" s="145"/>
      <c r="K31" s="134">
        <f t="shared" si="2"/>
        <v>1</v>
      </c>
    </row>
    <row r="32" spans="1:11" ht="30">
      <c r="A32" s="175" t="s">
        <v>279</v>
      </c>
      <c r="B32" s="135" t="s">
        <v>132</v>
      </c>
      <c r="C32" s="135" t="s">
        <v>262</v>
      </c>
      <c r="D32" s="144"/>
      <c r="E32" s="144">
        <v>1.6</v>
      </c>
      <c r="F32" s="144">
        <v>0</v>
      </c>
      <c r="G32" s="144">
        <v>1.6</v>
      </c>
      <c r="H32" s="157">
        <v>1.9</v>
      </c>
      <c r="I32" s="145">
        <v>1.9</v>
      </c>
      <c r="J32" s="145"/>
      <c r="K32" s="134">
        <f t="shared" si="2"/>
        <v>1</v>
      </c>
    </row>
    <row r="33" spans="1:11" ht="15.75">
      <c r="A33" s="176" t="s">
        <v>267</v>
      </c>
      <c r="B33" s="132" t="s">
        <v>132</v>
      </c>
      <c r="C33" s="132" t="s">
        <v>262</v>
      </c>
      <c r="D33" s="146">
        <f aca="true" t="shared" si="6" ref="D33:I33">D34+D35+D36+D37+D38+D39</f>
        <v>69.5</v>
      </c>
      <c r="E33" s="146">
        <f t="shared" si="6"/>
        <v>377.7</v>
      </c>
      <c r="F33" s="146">
        <f t="shared" si="6"/>
        <v>199.6</v>
      </c>
      <c r="G33" s="146">
        <f t="shared" si="6"/>
        <v>430.8</v>
      </c>
      <c r="H33" s="146">
        <f t="shared" si="6"/>
        <v>430.8</v>
      </c>
      <c r="I33" s="146">
        <f t="shared" si="6"/>
        <v>430.8</v>
      </c>
      <c r="J33" s="146"/>
      <c r="K33" s="134">
        <f t="shared" si="2"/>
        <v>1</v>
      </c>
    </row>
    <row r="34" spans="1:11" ht="15.75">
      <c r="A34" s="177" t="s">
        <v>268</v>
      </c>
      <c r="B34" s="135" t="s">
        <v>132</v>
      </c>
      <c r="C34" s="135" t="s">
        <v>262</v>
      </c>
      <c r="D34" s="136">
        <v>0</v>
      </c>
      <c r="E34" s="141">
        <v>117.1</v>
      </c>
      <c r="F34" s="136">
        <v>62.4</v>
      </c>
      <c r="G34" s="141">
        <v>117</v>
      </c>
      <c r="H34" s="145"/>
      <c r="I34" s="145"/>
      <c r="J34" s="145"/>
      <c r="K34" s="134" t="e">
        <f t="shared" si="2"/>
        <v>#DIV/0!</v>
      </c>
    </row>
    <row r="35" spans="1:11" ht="15.75">
      <c r="A35" s="178" t="s">
        <v>269</v>
      </c>
      <c r="B35" s="135" t="s">
        <v>132</v>
      </c>
      <c r="C35" s="135" t="s">
        <v>262</v>
      </c>
      <c r="D35" s="136">
        <v>15.4</v>
      </c>
      <c r="E35" s="141">
        <v>83.6</v>
      </c>
      <c r="F35" s="136">
        <v>51.6</v>
      </c>
      <c r="G35" s="141">
        <v>85</v>
      </c>
      <c r="H35" s="145"/>
      <c r="I35" s="145"/>
      <c r="J35" s="145"/>
      <c r="K35" s="134" t="e">
        <f t="shared" si="2"/>
        <v>#DIV/0!</v>
      </c>
    </row>
    <row r="36" spans="1:11" ht="15.75">
      <c r="A36" s="178" t="s">
        <v>270</v>
      </c>
      <c r="B36" s="135" t="s">
        <v>132</v>
      </c>
      <c r="C36" s="135" t="s">
        <v>262</v>
      </c>
      <c r="D36" s="136">
        <v>47.8</v>
      </c>
      <c r="E36" s="141">
        <v>64.8</v>
      </c>
      <c r="F36" s="136">
        <v>58.1</v>
      </c>
      <c r="G36" s="141">
        <v>64.8</v>
      </c>
      <c r="H36" s="145"/>
      <c r="I36" s="145"/>
      <c r="J36" s="145"/>
      <c r="K36" s="134" t="e">
        <f t="shared" si="2"/>
        <v>#DIV/0!</v>
      </c>
    </row>
    <row r="37" spans="1:11" ht="15.75">
      <c r="A37" s="178" t="s">
        <v>271</v>
      </c>
      <c r="B37" s="135" t="s">
        <v>132</v>
      </c>
      <c r="C37" s="135" t="s">
        <v>262</v>
      </c>
      <c r="D37" s="136">
        <v>6.3</v>
      </c>
      <c r="E37" s="141">
        <v>80</v>
      </c>
      <c r="F37" s="136">
        <v>27.5</v>
      </c>
      <c r="G37" s="141">
        <v>80</v>
      </c>
      <c r="H37" s="145"/>
      <c r="I37" s="145"/>
      <c r="J37" s="145"/>
      <c r="K37" s="134" t="e">
        <f t="shared" si="2"/>
        <v>#DIV/0!</v>
      </c>
    </row>
    <row r="38" spans="1:11" ht="15.75">
      <c r="A38" s="178" t="s">
        <v>272</v>
      </c>
      <c r="B38" s="135" t="s">
        <v>132</v>
      </c>
      <c r="C38" s="135" t="s">
        <v>262</v>
      </c>
      <c r="D38" s="136">
        <v>0</v>
      </c>
      <c r="E38" s="141">
        <v>32.2</v>
      </c>
      <c r="F38" s="136"/>
      <c r="G38" s="141">
        <v>84</v>
      </c>
      <c r="H38" s="145"/>
      <c r="I38" s="145"/>
      <c r="J38" s="145"/>
      <c r="K38" s="134" t="e">
        <f t="shared" si="2"/>
        <v>#DIV/0!</v>
      </c>
    </row>
    <row r="39" spans="1:11" ht="15.75">
      <c r="A39" s="178" t="s">
        <v>339</v>
      </c>
      <c r="B39" s="135" t="s">
        <v>132</v>
      </c>
      <c r="C39" s="135" t="s">
        <v>262</v>
      </c>
      <c r="D39" s="144"/>
      <c r="E39" s="145"/>
      <c r="F39" s="144"/>
      <c r="G39" s="145"/>
      <c r="H39" s="141">
        <v>430.8</v>
      </c>
      <c r="I39" s="141">
        <v>430.8</v>
      </c>
      <c r="J39" s="141"/>
      <c r="K39" s="134">
        <f t="shared" si="2"/>
        <v>1</v>
      </c>
    </row>
    <row r="40" spans="1:11" ht="15.75">
      <c r="A40" s="179" t="s">
        <v>146</v>
      </c>
      <c r="B40" s="135" t="s">
        <v>132</v>
      </c>
      <c r="C40" s="135" t="s">
        <v>262</v>
      </c>
      <c r="D40" s="136"/>
      <c r="E40" s="136">
        <v>1408.3</v>
      </c>
      <c r="F40" s="136">
        <v>1015.9</v>
      </c>
      <c r="G40" s="136"/>
      <c r="H40" s="158">
        <v>1832.3</v>
      </c>
      <c r="I40" s="136">
        <v>1852.3</v>
      </c>
      <c r="J40" s="136"/>
      <c r="K40" s="134">
        <f t="shared" si="2"/>
        <v>0.9892026129676619</v>
      </c>
    </row>
    <row r="41" spans="1:11" ht="29.25">
      <c r="A41" s="180" t="s">
        <v>280</v>
      </c>
      <c r="B41" s="135" t="s">
        <v>132</v>
      </c>
      <c r="C41" s="135" t="s">
        <v>262</v>
      </c>
      <c r="D41" s="136"/>
      <c r="E41" s="136">
        <v>100</v>
      </c>
      <c r="F41" s="136">
        <v>98.6</v>
      </c>
      <c r="G41" s="136"/>
      <c r="H41" s="158">
        <v>100</v>
      </c>
      <c r="I41" s="136">
        <v>100</v>
      </c>
      <c r="J41" s="136"/>
      <c r="K41" s="134">
        <f t="shared" si="2"/>
        <v>1</v>
      </c>
    </row>
    <row r="42" spans="1:11" ht="26.25" customHeight="1">
      <c r="A42" s="180" t="s">
        <v>281</v>
      </c>
      <c r="B42" s="135" t="s">
        <v>132</v>
      </c>
      <c r="C42" s="135" t="s">
        <v>262</v>
      </c>
      <c r="D42" s="136"/>
      <c r="E42" s="136">
        <v>441.7</v>
      </c>
      <c r="F42" s="136">
        <v>338.3</v>
      </c>
      <c r="G42" s="136"/>
      <c r="H42" s="158">
        <v>600</v>
      </c>
      <c r="I42" s="136">
        <v>870.6</v>
      </c>
      <c r="J42" s="136"/>
      <c r="K42" s="134">
        <f t="shared" si="2"/>
        <v>0.6891798759476223</v>
      </c>
    </row>
    <row r="43" spans="1:11" ht="15.75">
      <c r="A43" s="179" t="s">
        <v>170</v>
      </c>
      <c r="B43" s="135" t="s">
        <v>132</v>
      </c>
      <c r="C43" s="135" t="s">
        <v>262</v>
      </c>
      <c r="D43" s="136"/>
      <c r="E43" s="136">
        <v>6817.2</v>
      </c>
      <c r="F43" s="136">
        <v>6631.3</v>
      </c>
      <c r="G43" s="136"/>
      <c r="H43" s="158">
        <v>12890.2</v>
      </c>
      <c r="I43" s="136">
        <v>13506.5</v>
      </c>
      <c r="J43" s="136"/>
      <c r="K43" s="134">
        <f t="shared" si="2"/>
        <v>0.9543701180912895</v>
      </c>
    </row>
    <row r="44" spans="1:11" s="35" customFormat="1" ht="15.75">
      <c r="A44" s="181" t="s">
        <v>238</v>
      </c>
      <c r="B44" s="135" t="s">
        <v>132</v>
      </c>
      <c r="C44" s="135" t="s">
        <v>262</v>
      </c>
      <c r="D44" s="141">
        <v>26.7</v>
      </c>
      <c r="E44" s="141">
        <v>728.2</v>
      </c>
      <c r="F44" s="141">
        <v>528.2</v>
      </c>
      <c r="G44" s="141">
        <v>728.2</v>
      </c>
      <c r="H44" s="158">
        <v>1200</v>
      </c>
      <c r="I44" s="141">
        <v>1200</v>
      </c>
      <c r="J44" s="141"/>
      <c r="K44" s="134">
        <f t="shared" si="2"/>
        <v>1</v>
      </c>
    </row>
    <row r="45" spans="1:11" s="35" customFormat="1" ht="15.75">
      <c r="A45" s="181" t="s">
        <v>282</v>
      </c>
      <c r="B45" s="135" t="s">
        <v>132</v>
      </c>
      <c r="C45" s="135" t="s">
        <v>262</v>
      </c>
      <c r="D45" s="141"/>
      <c r="E45" s="141">
        <v>511.1</v>
      </c>
      <c r="F45" s="141">
        <v>511.1</v>
      </c>
      <c r="G45" s="141">
        <v>1000</v>
      </c>
      <c r="H45" s="158">
        <v>1500</v>
      </c>
      <c r="I45" s="141">
        <v>3000</v>
      </c>
      <c r="J45" s="141"/>
      <c r="K45" s="134">
        <f t="shared" si="2"/>
        <v>0.5</v>
      </c>
    </row>
    <row r="46" spans="1:11" s="35" customFormat="1" ht="15.75">
      <c r="A46" s="182" t="s">
        <v>287</v>
      </c>
      <c r="B46" s="135" t="s">
        <v>132</v>
      </c>
      <c r="C46" s="135" t="s">
        <v>262</v>
      </c>
      <c r="D46" s="146">
        <f aca="true" t="shared" si="7" ref="D46:I46">D47+D48+D49+D50+D51</f>
        <v>0</v>
      </c>
      <c r="E46" s="146">
        <f t="shared" si="7"/>
        <v>130</v>
      </c>
      <c r="F46" s="146">
        <f t="shared" si="7"/>
        <v>40</v>
      </c>
      <c r="G46" s="146">
        <f t="shared" si="7"/>
        <v>130</v>
      </c>
      <c r="H46" s="146">
        <f t="shared" si="7"/>
        <v>2310</v>
      </c>
      <c r="I46" s="146">
        <f t="shared" si="7"/>
        <v>5156.9</v>
      </c>
      <c r="J46" s="146"/>
      <c r="K46" s="134">
        <f t="shared" si="2"/>
        <v>0.44794353196687936</v>
      </c>
    </row>
    <row r="47" spans="1:11" s="35" customFormat="1" ht="43.5">
      <c r="A47" s="183" t="s">
        <v>283</v>
      </c>
      <c r="B47" s="135" t="s">
        <v>132</v>
      </c>
      <c r="C47" s="135" t="s">
        <v>262</v>
      </c>
      <c r="D47" s="141">
        <v>0</v>
      </c>
      <c r="E47" s="141">
        <v>100</v>
      </c>
      <c r="F47" s="141">
        <v>40</v>
      </c>
      <c r="G47" s="141">
        <v>100</v>
      </c>
      <c r="H47" s="158">
        <v>200</v>
      </c>
      <c r="I47" s="141">
        <v>798</v>
      </c>
      <c r="J47" s="141"/>
      <c r="K47" s="134">
        <f t="shared" si="2"/>
        <v>0.2506265664160401</v>
      </c>
    </row>
    <row r="48" spans="1:11" s="35" customFormat="1" ht="29.25">
      <c r="A48" s="183" t="s">
        <v>284</v>
      </c>
      <c r="B48" s="135" t="s">
        <v>132</v>
      </c>
      <c r="C48" s="135" t="s">
        <v>262</v>
      </c>
      <c r="D48" s="141">
        <v>0</v>
      </c>
      <c r="E48" s="141">
        <v>20</v>
      </c>
      <c r="F48" s="141">
        <v>0</v>
      </c>
      <c r="G48" s="141">
        <v>20</v>
      </c>
      <c r="H48" s="158">
        <v>10</v>
      </c>
      <c r="I48" s="141">
        <v>30</v>
      </c>
      <c r="J48" s="141"/>
      <c r="K48" s="134">
        <f t="shared" si="2"/>
        <v>0.3333333333333333</v>
      </c>
    </row>
    <row r="49" spans="1:11" s="35" customFormat="1" ht="27.75" customHeight="1">
      <c r="A49" s="183" t="s">
        <v>285</v>
      </c>
      <c r="B49" s="135" t="s">
        <v>132</v>
      </c>
      <c r="C49" s="135" t="s">
        <v>262</v>
      </c>
      <c r="D49" s="141">
        <v>0</v>
      </c>
      <c r="E49" s="141">
        <v>10</v>
      </c>
      <c r="F49" s="141">
        <v>0</v>
      </c>
      <c r="G49" s="141">
        <v>10</v>
      </c>
      <c r="H49" s="158">
        <v>100</v>
      </c>
      <c r="I49" s="141">
        <v>200</v>
      </c>
      <c r="J49" s="141"/>
      <c r="K49" s="134">
        <f t="shared" si="2"/>
        <v>0.5</v>
      </c>
    </row>
    <row r="50" spans="1:11" s="35" customFormat="1" ht="15.75" hidden="1">
      <c r="A50" s="184"/>
      <c r="B50" s="135" t="s">
        <v>132</v>
      </c>
      <c r="C50" s="135" t="s">
        <v>262</v>
      </c>
      <c r="D50" s="137"/>
      <c r="E50" s="137"/>
      <c r="F50" s="137"/>
      <c r="G50" s="137"/>
      <c r="H50" s="89"/>
      <c r="I50" s="137"/>
      <c r="J50" s="137"/>
      <c r="K50" s="134" t="e">
        <f t="shared" si="2"/>
        <v>#DIV/0!</v>
      </c>
    </row>
    <row r="51" spans="1:11" s="35" customFormat="1" ht="72">
      <c r="A51" s="185" t="s">
        <v>286</v>
      </c>
      <c r="B51" s="135" t="s">
        <v>132</v>
      </c>
      <c r="C51" s="135" t="s">
        <v>262</v>
      </c>
      <c r="D51" s="137">
        <v>0</v>
      </c>
      <c r="E51" s="137">
        <v>0</v>
      </c>
      <c r="F51" s="137">
        <v>0</v>
      </c>
      <c r="G51" s="137">
        <v>0</v>
      </c>
      <c r="H51" s="89">
        <v>2000</v>
      </c>
      <c r="I51" s="137">
        <v>4128.9</v>
      </c>
      <c r="J51" s="137"/>
      <c r="K51" s="134">
        <f t="shared" si="2"/>
        <v>0.48439051563370394</v>
      </c>
    </row>
    <row r="52" spans="1:11" s="23" customFormat="1" ht="33.75" customHeight="1">
      <c r="A52" s="171" t="s">
        <v>30</v>
      </c>
      <c r="B52" s="132" t="s">
        <v>135</v>
      </c>
      <c r="C52" s="132" t="s">
        <v>133</v>
      </c>
      <c r="D52" s="143">
        <f aca="true" t="shared" si="8" ref="D52:I52">D53+D54</f>
        <v>333.5</v>
      </c>
      <c r="E52" s="143">
        <f t="shared" si="8"/>
        <v>1921.9</v>
      </c>
      <c r="F52" s="143">
        <f t="shared" si="8"/>
        <v>1869.6</v>
      </c>
      <c r="G52" s="143">
        <f t="shared" si="8"/>
        <v>1982.1</v>
      </c>
      <c r="H52" s="143">
        <f t="shared" si="8"/>
        <v>2423.8</v>
      </c>
      <c r="I52" s="143">
        <f t="shared" si="8"/>
        <v>4549.8</v>
      </c>
      <c r="J52" s="143"/>
      <c r="K52" s="134">
        <f t="shared" si="2"/>
        <v>0.5327267132621214</v>
      </c>
    </row>
    <row r="53" spans="1:11" s="35" customFormat="1" ht="48" customHeight="1">
      <c r="A53" s="175" t="s">
        <v>147</v>
      </c>
      <c r="B53" s="140" t="s">
        <v>135</v>
      </c>
      <c r="C53" s="140" t="s">
        <v>134</v>
      </c>
      <c r="D53" s="141">
        <v>180</v>
      </c>
      <c r="E53" s="141">
        <v>50</v>
      </c>
      <c r="F53" s="141">
        <v>0</v>
      </c>
      <c r="G53" s="141">
        <v>50</v>
      </c>
      <c r="H53" s="158">
        <v>65</v>
      </c>
      <c r="I53" s="141">
        <v>137</v>
      </c>
      <c r="J53" s="141"/>
      <c r="K53" s="134">
        <f t="shared" si="2"/>
        <v>0.4744525547445255</v>
      </c>
    </row>
    <row r="54" spans="1:11" s="35" customFormat="1" ht="48" customHeight="1">
      <c r="A54" s="172" t="s">
        <v>31</v>
      </c>
      <c r="B54" s="140" t="s">
        <v>135</v>
      </c>
      <c r="C54" s="140" t="s">
        <v>139</v>
      </c>
      <c r="D54" s="141">
        <f aca="true" t="shared" si="9" ref="D54:I54">D55+D56</f>
        <v>153.5</v>
      </c>
      <c r="E54" s="141">
        <f t="shared" si="9"/>
        <v>1871.9</v>
      </c>
      <c r="F54" s="141">
        <f t="shared" si="9"/>
        <v>1869.6</v>
      </c>
      <c r="G54" s="141">
        <f t="shared" si="9"/>
        <v>1932.1</v>
      </c>
      <c r="H54" s="141">
        <f t="shared" si="9"/>
        <v>2358.8</v>
      </c>
      <c r="I54" s="141">
        <f t="shared" si="9"/>
        <v>4412.8</v>
      </c>
      <c r="J54" s="141"/>
      <c r="K54" s="134">
        <f t="shared" si="2"/>
        <v>0.5345358955765047</v>
      </c>
    </row>
    <row r="55" spans="1:11" ht="23.25" customHeight="1">
      <c r="A55" s="173" t="s">
        <v>289</v>
      </c>
      <c r="B55" s="135" t="s">
        <v>135</v>
      </c>
      <c r="C55" s="135" t="s">
        <v>139</v>
      </c>
      <c r="D55" s="136">
        <v>153.5</v>
      </c>
      <c r="E55" s="136">
        <v>1339.8</v>
      </c>
      <c r="F55" s="136">
        <v>1339.8</v>
      </c>
      <c r="G55" s="136">
        <v>1400</v>
      </c>
      <c r="H55" s="160">
        <v>1500</v>
      </c>
      <c r="I55" s="136">
        <v>2554</v>
      </c>
      <c r="J55" s="136"/>
      <c r="K55" s="134">
        <f t="shared" si="2"/>
        <v>0.5873140172278778</v>
      </c>
    </row>
    <row r="56" spans="1:11" ht="18" customHeight="1">
      <c r="A56" s="173" t="s">
        <v>288</v>
      </c>
      <c r="B56" s="135" t="s">
        <v>135</v>
      </c>
      <c r="C56" s="135" t="s">
        <v>139</v>
      </c>
      <c r="D56" s="136"/>
      <c r="E56" s="136">
        <v>532.1</v>
      </c>
      <c r="F56" s="136">
        <v>529.8</v>
      </c>
      <c r="G56" s="136">
        <v>532.1</v>
      </c>
      <c r="H56" s="160">
        <v>858.8</v>
      </c>
      <c r="I56" s="136">
        <v>1858.8</v>
      </c>
      <c r="J56" s="136"/>
      <c r="K56" s="134">
        <f t="shared" si="2"/>
        <v>0.46201850656337423</v>
      </c>
    </row>
    <row r="57" spans="1:11" s="23" customFormat="1" ht="18.75" customHeight="1">
      <c r="A57" s="171" t="s">
        <v>32</v>
      </c>
      <c r="B57" s="132" t="s">
        <v>136</v>
      </c>
      <c r="C57" s="132" t="s">
        <v>133</v>
      </c>
      <c r="D57" s="143">
        <f aca="true" t="shared" si="10" ref="D57:I57">D58+D61+D67</f>
        <v>945.2</v>
      </c>
      <c r="E57" s="143">
        <f t="shared" si="10"/>
        <v>2645.7</v>
      </c>
      <c r="F57" s="143">
        <f t="shared" si="10"/>
        <v>880.6</v>
      </c>
      <c r="G57" s="143">
        <f t="shared" si="10"/>
        <v>2645.7</v>
      </c>
      <c r="H57" s="143">
        <f t="shared" si="10"/>
        <v>1750</v>
      </c>
      <c r="I57" s="143">
        <f t="shared" si="10"/>
        <v>2285</v>
      </c>
      <c r="J57" s="143"/>
      <c r="K57" s="134">
        <f t="shared" si="2"/>
        <v>0.7658643326039387</v>
      </c>
    </row>
    <row r="58" spans="1:11" ht="15.75">
      <c r="A58" s="186" t="s">
        <v>295</v>
      </c>
      <c r="B58" s="132" t="s">
        <v>136</v>
      </c>
      <c r="C58" s="132" t="s">
        <v>140</v>
      </c>
      <c r="D58" s="143">
        <f aca="true" t="shared" si="11" ref="D58:I58">D59+D60</f>
        <v>30</v>
      </c>
      <c r="E58" s="143">
        <f t="shared" si="11"/>
        <v>293</v>
      </c>
      <c r="F58" s="143">
        <f t="shared" si="11"/>
        <v>172.5</v>
      </c>
      <c r="G58" s="143">
        <f t="shared" si="11"/>
        <v>293</v>
      </c>
      <c r="H58" s="143">
        <f t="shared" si="11"/>
        <v>333</v>
      </c>
      <c r="I58" s="143">
        <f t="shared" si="11"/>
        <v>445</v>
      </c>
      <c r="J58" s="143"/>
      <c r="K58" s="134">
        <f t="shared" si="2"/>
        <v>0.748314606741573</v>
      </c>
    </row>
    <row r="59" spans="1:11" ht="15.75">
      <c r="A59" s="172" t="s">
        <v>148</v>
      </c>
      <c r="B59" s="135" t="s">
        <v>136</v>
      </c>
      <c r="C59" s="135" t="s">
        <v>140</v>
      </c>
      <c r="D59" s="136">
        <v>30</v>
      </c>
      <c r="E59" s="136">
        <v>74</v>
      </c>
      <c r="F59" s="136">
        <v>12.9</v>
      </c>
      <c r="G59" s="136">
        <v>74</v>
      </c>
      <c r="H59" s="160">
        <v>100</v>
      </c>
      <c r="I59" s="136">
        <v>212</v>
      </c>
      <c r="J59" s="136"/>
      <c r="K59" s="134">
        <f t="shared" si="2"/>
        <v>0.4716981132075472</v>
      </c>
    </row>
    <row r="60" spans="1:11" s="35" customFormat="1" ht="30">
      <c r="A60" s="172" t="s">
        <v>276</v>
      </c>
      <c r="B60" s="135" t="s">
        <v>136</v>
      </c>
      <c r="C60" s="135" t="s">
        <v>140</v>
      </c>
      <c r="D60" s="137"/>
      <c r="E60" s="137">
        <v>219</v>
      </c>
      <c r="F60" s="137">
        <v>159.6</v>
      </c>
      <c r="G60" s="137">
        <v>219</v>
      </c>
      <c r="H60" s="89">
        <v>233</v>
      </c>
      <c r="I60" s="137">
        <v>233</v>
      </c>
      <c r="J60" s="137"/>
      <c r="K60" s="134">
        <f t="shared" si="2"/>
        <v>1</v>
      </c>
    </row>
    <row r="61" spans="1:11" s="35" customFormat="1" ht="15.75">
      <c r="A61" s="186" t="s">
        <v>33</v>
      </c>
      <c r="B61" s="132" t="s">
        <v>136</v>
      </c>
      <c r="C61" s="132" t="s">
        <v>139</v>
      </c>
      <c r="D61" s="147">
        <f aca="true" t="shared" si="12" ref="D61:I61">D62+D63+D64+D65+D66</f>
        <v>188.5</v>
      </c>
      <c r="E61" s="147">
        <f t="shared" si="12"/>
        <v>664.8</v>
      </c>
      <c r="F61" s="147">
        <f t="shared" si="12"/>
        <v>553.7</v>
      </c>
      <c r="G61" s="147">
        <f t="shared" si="12"/>
        <v>664.8</v>
      </c>
      <c r="H61" s="147">
        <f t="shared" si="12"/>
        <v>912</v>
      </c>
      <c r="I61" s="147">
        <f t="shared" si="12"/>
        <v>1310</v>
      </c>
      <c r="J61" s="147">
        <f>H61/G61*100</f>
        <v>137.18411552346572</v>
      </c>
      <c r="K61" s="134">
        <f t="shared" si="2"/>
        <v>0.6961832061068702</v>
      </c>
    </row>
    <row r="62" spans="1:11" s="35" customFormat="1" ht="29.25">
      <c r="A62" s="187" t="s">
        <v>290</v>
      </c>
      <c r="B62" s="135" t="s">
        <v>136</v>
      </c>
      <c r="C62" s="135" t="s">
        <v>139</v>
      </c>
      <c r="D62" s="137"/>
      <c r="E62" s="141">
        <v>200</v>
      </c>
      <c r="F62" s="141">
        <v>199.7</v>
      </c>
      <c r="G62" s="141">
        <v>200</v>
      </c>
      <c r="H62" s="158">
        <v>500</v>
      </c>
      <c r="I62" s="141">
        <v>515</v>
      </c>
      <c r="J62" s="147">
        <f aca="true" t="shared" si="13" ref="J62:J125">H62/G62*100</f>
        <v>250</v>
      </c>
      <c r="K62" s="134">
        <f t="shared" si="2"/>
        <v>0.970873786407767</v>
      </c>
    </row>
    <row r="63" spans="1:11" s="35" customFormat="1" ht="29.25">
      <c r="A63" s="188" t="s">
        <v>325</v>
      </c>
      <c r="B63" s="135" t="s">
        <v>136</v>
      </c>
      <c r="C63" s="135" t="s">
        <v>139</v>
      </c>
      <c r="D63" s="137"/>
      <c r="E63" s="137">
        <v>213</v>
      </c>
      <c r="F63" s="137">
        <v>200</v>
      </c>
      <c r="G63" s="137">
        <v>213</v>
      </c>
      <c r="H63" s="89"/>
      <c r="I63" s="137"/>
      <c r="J63" s="147">
        <f t="shared" si="13"/>
        <v>0</v>
      </c>
      <c r="K63" s="134" t="e">
        <f t="shared" si="2"/>
        <v>#DIV/0!</v>
      </c>
    </row>
    <row r="64" spans="1:11" s="35" customFormat="1" ht="45">
      <c r="A64" s="189" t="s">
        <v>291</v>
      </c>
      <c r="B64" s="135" t="s">
        <v>136</v>
      </c>
      <c r="C64" s="135" t="s">
        <v>139</v>
      </c>
      <c r="D64" s="137"/>
      <c r="E64" s="137"/>
      <c r="F64" s="141">
        <v>0</v>
      </c>
      <c r="G64" s="141"/>
      <c r="H64" s="158">
        <v>62</v>
      </c>
      <c r="I64" s="141">
        <v>90</v>
      </c>
      <c r="J64" s="147" t="e">
        <f t="shared" si="13"/>
        <v>#DIV/0!</v>
      </c>
      <c r="K64" s="134">
        <f t="shared" si="2"/>
        <v>0.6888888888888889</v>
      </c>
    </row>
    <row r="65" spans="1:11" ht="15" customHeight="1">
      <c r="A65" s="172" t="s">
        <v>294</v>
      </c>
      <c r="B65" s="135" t="s">
        <v>136</v>
      </c>
      <c r="C65" s="135" t="s">
        <v>139</v>
      </c>
      <c r="D65" s="136">
        <v>188.5</v>
      </c>
      <c r="E65" s="141">
        <v>251.8</v>
      </c>
      <c r="F65" s="141">
        <v>154</v>
      </c>
      <c r="G65" s="141">
        <v>251.8</v>
      </c>
      <c r="H65" s="158">
        <v>350</v>
      </c>
      <c r="I65" s="141">
        <v>705</v>
      </c>
      <c r="J65" s="147">
        <f t="shared" si="13"/>
        <v>138.99920571882444</v>
      </c>
      <c r="K65" s="134">
        <f t="shared" si="2"/>
        <v>0.49645390070921985</v>
      </c>
    </row>
    <row r="66" spans="1:11" s="35" customFormat="1" ht="30" hidden="1">
      <c r="A66" s="181" t="s">
        <v>234</v>
      </c>
      <c r="B66" s="135" t="s">
        <v>136</v>
      </c>
      <c r="C66" s="135" t="s">
        <v>139</v>
      </c>
      <c r="D66" s="137"/>
      <c r="E66" s="137"/>
      <c r="F66" s="137">
        <v>0</v>
      </c>
      <c r="G66" s="137"/>
      <c r="H66" s="89"/>
      <c r="I66" s="137"/>
      <c r="J66" s="147" t="e">
        <f t="shared" si="13"/>
        <v>#DIV/0!</v>
      </c>
      <c r="K66" s="134" t="e">
        <f t="shared" si="2"/>
        <v>#DIV/0!</v>
      </c>
    </row>
    <row r="67" spans="1:11" ht="15.75">
      <c r="A67" s="172" t="s">
        <v>34</v>
      </c>
      <c r="B67" s="132" t="s">
        <v>136</v>
      </c>
      <c r="C67" s="132" t="s">
        <v>3</v>
      </c>
      <c r="D67" s="143">
        <f aca="true" t="shared" si="14" ref="D67:I67">D68+D69+D70+D71+D72</f>
        <v>726.7</v>
      </c>
      <c r="E67" s="143">
        <f t="shared" si="14"/>
        <v>1687.9</v>
      </c>
      <c r="F67" s="143">
        <f t="shared" si="14"/>
        <v>154.4</v>
      </c>
      <c r="G67" s="143">
        <f t="shared" si="14"/>
        <v>1687.9</v>
      </c>
      <c r="H67" s="143">
        <f t="shared" si="14"/>
        <v>505</v>
      </c>
      <c r="I67" s="143">
        <f t="shared" si="14"/>
        <v>530</v>
      </c>
      <c r="J67" s="147">
        <f t="shared" si="13"/>
        <v>29.91883405415013</v>
      </c>
      <c r="K67" s="134">
        <f t="shared" si="2"/>
        <v>0.9528301886792453</v>
      </c>
    </row>
    <row r="68" spans="1:11" s="35" customFormat="1" ht="30">
      <c r="A68" s="189" t="s">
        <v>292</v>
      </c>
      <c r="B68" s="135" t="s">
        <v>136</v>
      </c>
      <c r="C68" s="135" t="s">
        <v>3</v>
      </c>
      <c r="D68" s="141">
        <v>0</v>
      </c>
      <c r="E68" s="141"/>
      <c r="F68" s="141">
        <v>0</v>
      </c>
      <c r="G68" s="141"/>
      <c r="H68" s="158">
        <v>25</v>
      </c>
      <c r="I68" s="141">
        <v>50</v>
      </c>
      <c r="J68" s="147" t="e">
        <f t="shared" si="13"/>
        <v>#DIV/0!</v>
      </c>
      <c r="K68" s="134">
        <f t="shared" si="2"/>
        <v>0.5</v>
      </c>
    </row>
    <row r="69" spans="1:11" s="35" customFormat="1" ht="29.25">
      <c r="A69" s="190" t="s">
        <v>293</v>
      </c>
      <c r="B69" s="135" t="s">
        <v>136</v>
      </c>
      <c r="C69" s="135" t="s">
        <v>3</v>
      </c>
      <c r="D69" s="141">
        <v>204.7</v>
      </c>
      <c r="E69" s="141">
        <v>426.7</v>
      </c>
      <c r="F69" s="141">
        <v>0</v>
      </c>
      <c r="G69" s="141">
        <v>426.7</v>
      </c>
      <c r="H69" s="158">
        <v>380</v>
      </c>
      <c r="I69" s="141">
        <v>380</v>
      </c>
      <c r="J69" s="147">
        <f t="shared" si="13"/>
        <v>89.05554253573939</v>
      </c>
      <c r="K69" s="134">
        <f t="shared" si="2"/>
        <v>1</v>
      </c>
    </row>
    <row r="70" spans="1:11" s="35" customFormat="1" ht="43.5">
      <c r="A70" s="191" t="s">
        <v>326</v>
      </c>
      <c r="B70" s="135"/>
      <c r="C70" s="135"/>
      <c r="D70" s="141"/>
      <c r="E70" s="141">
        <v>591.7</v>
      </c>
      <c r="F70" s="141">
        <v>0</v>
      </c>
      <c r="G70" s="141">
        <v>591.7</v>
      </c>
      <c r="H70" s="158"/>
      <c r="I70" s="141"/>
      <c r="J70" s="147">
        <f t="shared" si="13"/>
        <v>0</v>
      </c>
      <c r="K70" s="134" t="e">
        <f t="shared" si="2"/>
        <v>#DIV/0!</v>
      </c>
    </row>
    <row r="71" spans="1:11" s="35" customFormat="1" ht="15.75">
      <c r="A71" s="191" t="s">
        <v>327</v>
      </c>
      <c r="B71" s="135" t="s">
        <v>136</v>
      </c>
      <c r="C71" s="135" t="s">
        <v>3</v>
      </c>
      <c r="D71" s="141"/>
      <c r="E71" s="141">
        <v>474.1</v>
      </c>
      <c r="F71" s="141">
        <v>15</v>
      </c>
      <c r="G71" s="141">
        <v>474.1</v>
      </c>
      <c r="H71" s="158"/>
      <c r="I71" s="141"/>
      <c r="J71" s="147">
        <f t="shared" si="13"/>
        <v>0</v>
      </c>
      <c r="K71" s="134" t="e">
        <f t="shared" si="2"/>
        <v>#DIV/0!</v>
      </c>
    </row>
    <row r="72" spans="1:11" s="35" customFormat="1" ht="30">
      <c r="A72" s="172" t="s">
        <v>316</v>
      </c>
      <c r="B72" s="135" t="s">
        <v>136</v>
      </c>
      <c r="C72" s="135" t="s">
        <v>3</v>
      </c>
      <c r="D72" s="141">
        <v>522</v>
      </c>
      <c r="E72" s="141">
        <v>195.4</v>
      </c>
      <c r="F72" s="141">
        <v>139.4</v>
      </c>
      <c r="G72" s="141">
        <v>195.4</v>
      </c>
      <c r="H72" s="158">
        <v>100</v>
      </c>
      <c r="I72" s="141">
        <v>100</v>
      </c>
      <c r="J72" s="147">
        <f t="shared" si="13"/>
        <v>51.17707267144319</v>
      </c>
      <c r="K72" s="134">
        <f t="shared" si="2"/>
        <v>1</v>
      </c>
    </row>
    <row r="73" spans="1:11" s="23" customFormat="1" ht="15.75">
      <c r="A73" s="171" t="s">
        <v>35</v>
      </c>
      <c r="B73" s="132" t="s">
        <v>140</v>
      </c>
      <c r="C73" s="132" t="s">
        <v>133</v>
      </c>
      <c r="D73" s="143">
        <f aca="true" t="shared" si="15" ref="D73:I73">D74+D75+D76+D80</f>
        <v>376.6</v>
      </c>
      <c r="E73" s="143">
        <f t="shared" si="15"/>
        <v>356.2</v>
      </c>
      <c r="F73" s="143">
        <f t="shared" si="15"/>
        <v>268</v>
      </c>
      <c r="G73" s="143">
        <f t="shared" si="15"/>
        <v>356.2</v>
      </c>
      <c r="H73" s="143">
        <f t="shared" si="15"/>
        <v>2770</v>
      </c>
      <c r="I73" s="143">
        <f t="shared" si="15"/>
        <v>11795</v>
      </c>
      <c r="J73" s="147">
        <f t="shared" si="13"/>
        <v>777.6530039303763</v>
      </c>
      <c r="K73" s="134">
        <f t="shared" si="2"/>
        <v>0.23484527342094108</v>
      </c>
    </row>
    <row r="74" spans="1:11" s="35" customFormat="1" ht="15.75">
      <c r="A74" s="192" t="s">
        <v>173</v>
      </c>
      <c r="B74" s="135" t="s">
        <v>140</v>
      </c>
      <c r="C74" s="135" t="s">
        <v>132</v>
      </c>
      <c r="D74" s="141">
        <v>34</v>
      </c>
      <c r="E74" s="141">
        <v>21.5</v>
      </c>
      <c r="F74" s="141">
        <v>17.5</v>
      </c>
      <c r="G74" s="141">
        <v>21.5</v>
      </c>
      <c r="H74" s="158">
        <v>20</v>
      </c>
      <c r="I74" s="141">
        <v>100</v>
      </c>
      <c r="J74" s="147">
        <f t="shared" si="13"/>
        <v>93.02325581395348</v>
      </c>
      <c r="K74" s="134">
        <f t="shared" si="2"/>
        <v>0.2</v>
      </c>
    </row>
    <row r="75" spans="1:11" ht="15.75">
      <c r="A75" s="193" t="s">
        <v>36</v>
      </c>
      <c r="B75" s="135" t="s">
        <v>140</v>
      </c>
      <c r="C75" s="135" t="s">
        <v>134</v>
      </c>
      <c r="D75" s="136">
        <v>110.8</v>
      </c>
      <c r="E75" s="136"/>
      <c r="F75" s="136"/>
      <c r="G75" s="136"/>
      <c r="H75" s="160">
        <v>50</v>
      </c>
      <c r="I75" s="136">
        <v>100</v>
      </c>
      <c r="J75" s="147" t="e">
        <f t="shared" si="13"/>
        <v>#DIV/0!</v>
      </c>
      <c r="K75" s="134">
        <f t="shared" si="2"/>
        <v>0.5</v>
      </c>
    </row>
    <row r="76" spans="1:11" ht="15.75">
      <c r="A76" s="193" t="s">
        <v>37</v>
      </c>
      <c r="B76" s="135" t="s">
        <v>140</v>
      </c>
      <c r="C76" s="135" t="s">
        <v>135</v>
      </c>
      <c r="D76" s="143">
        <f aca="true" t="shared" si="16" ref="D76:I76">D77+D78+D79</f>
        <v>231.8</v>
      </c>
      <c r="E76" s="143">
        <f t="shared" si="16"/>
        <v>284.7</v>
      </c>
      <c r="F76" s="143">
        <f t="shared" si="16"/>
        <v>250.5</v>
      </c>
      <c r="G76" s="143">
        <f t="shared" si="16"/>
        <v>284.7</v>
      </c>
      <c r="H76" s="163">
        <f t="shared" si="16"/>
        <v>400</v>
      </c>
      <c r="I76" s="143">
        <f t="shared" si="16"/>
        <v>545</v>
      </c>
      <c r="J76" s="147">
        <f t="shared" si="13"/>
        <v>140.49877063575696</v>
      </c>
      <c r="K76" s="134">
        <f t="shared" si="2"/>
        <v>0.7339449541284404</v>
      </c>
    </row>
    <row r="77" spans="1:11" s="35" customFormat="1" ht="15.75">
      <c r="A77" s="181" t="s">
        <v>165</v>
      </c>
      <c r="B77" s="135" t="s">
        <v>140</v>
      </c>
      <c r="C77" s="135" t="s">
        <v>135</v>
      </c>
      <c r="D77" s="141">
        <v>231.8</v>
      </c>
      <c r="E77" s="141">
        <v>100</v>
      </c>
      <c r="F77" s="141">
        <v>65.8</v>
      </c>
      <c r="G77" s="141">
        <v>100</v>
      </c>
      <c r="H77" s="158">
        <v>300</v>
      </c>
      <c r="I77" s="141">
        <v>400</v>
      </c>
      <c r="J77" s="147">
        <f t="shared" si="13"/>
        <v>300</v>
      </c>
      <c r="K77" s="134">
        <f aca="true" t="shared" si="17" ref="K77:K113">H77/I77</f>
        <v>0.75</v>
      </c>
    </row>
    <row r="78" spans="1:11" s="35" customFormat="1" ht="15.75">
      <c r="A78" s="181" t="s">
        <v>242</v>
      </c>
      <c r="B78" s="135" t="s">
        <v>140</v>
      </c>
      <c r="C78" s="135" t="s">
        <v>135</v>
      </c>
      <c r="D78" s="141"/>
      <c r="E78" s="141">
        <v>184.7</v>
      </c>
      <c r="F78" s="141">
        <v>184.7</v>
      </c>
      <c r="G78" s="141">
        <v>184.7</v>
      </c>
      <c r="H78" s="158">
        <v>100</v>
      </c>
      <c r="I78" s="141">
        <v>145</v>
      </c>
      <c r="J78" s="147">
        <f t="shared" si="13"/>
        <v>54.141851651326476</v>
      </c>
      <c r="K78" s="134">
        <f t="shared" si="17"/>
        <v>0.6896551724137931</v>
      </c>
    </row>
    <row r="79" spans="1:11" s="35" customFormat="1" ht="30">
      <c r="A79" s="175" t="s">
        <v>243</v>
      </c>
      <c r="B79" s="135" t="s">
        <v>140</v>
      </c>
      <c r="C79" s="135" t="s">
        <v>135</v>
      </c>
      <c r="D79" s="137"/>
      <c r="E79" s="137"/>
      <c r="F79" s="137"/>
      <c r="G79" s="137"/>
      <c r="H79" s="89"/>
      <c r="I79" s="137"/>
      <c r="J79" s="147" t="e">
        <f t="shared" si="13"/>
        <v>#DIV/0!</v>
      </c>
      <c r="K79" s="134" t="e">
        <f t="shared" si="17"/>
        <v>#DIV/0!</v>
      </c>
    </row>
    <row r="80" spans="1:11" s="35" customFormat="1" ht="15.75">
      <c r="A80" s="194" t="s">
        <v>296</v>
      </c>
      <c r="B80" s="151" t="s">
        <v>140</v>
      </c>
      <c r="C80" s="151" t="s">
        <v>140</v>
      </c>
      <c r="D80" s="147">
        <f aca="true" t="shared" si="18" ref="D80:I80">D81+D82</f>
        <v>0</v>
      </c>
      <c r="E80" s="147">
        <f t="shared" si="18"/>
        <v>50</v>
      </c>
      <c r="F80" s="147">
        <f t="shared" si="18"/>
        <v>0</v>
      </c>
      <c r="G80" s="147">
        <f t="shared" si="18"/>
        <v>50</v>
      </c>
      <c r="H80" s="147">
        <f t="shared" si="18"/>
        <v>2300</v>
      </c>
      <c r="I80" s="147">
        <f t="shared" si="18"/>
        <v>11050</v>
      </c>
      <c r="J80" s="147">
        <f t="shared" si="13"/>
        <v>4600</v>
      </c>
      <c r="K80" s="134">
        <f t="shared" si="17"/>
        <v>0.2081447963800905</v>
      </c>
    </row>
    <row r="81" spans="1:11" s="35" customFormat="1" ht="39.75" customHeight="1">
      <c r="A81" s="183" t="s">
        <v>297</v>
      </c>
      <c r="B81" s="151" t="s">
        <v>140</v>
      </c>
      <c r="C81" s="151" t="s">
        <v>140</v>
      </c>
      <c r="D81" s="146"/>
      <c r="E81" s="146">
        <v>25</v>
      </c>
      <c r="F81" s="146">
        <v>0</v>
      </c>
      <c r="G81" s="146">
        <v>25</v>
      </c>
      <c r="H81" s="162">
        <v>800</v>
      </c>
      <c r="I81" s="146">
        <v>1250</v>
      </c>
      <c r="J81" s="147">
        <f t="shared" si="13"/>
        <v>3200</v>
      </c>
      <c r="K81" s="134">
        <f t="shared" si="17"/>
        <v>0.64</v>
      </c>
    </row>
    <row r="82" spans="1:11" s="35" customFormat="1" ht="27" customHeight="1">
      <c r="A82" s="195" t="s">
        <v>298</v>
      </c>
      <c r="B82" s="151" t="s">
        <v>140</v>
      </c>
      <c r="C82" s="151" t="s">
        <v>140</v>
      </c>
      <c r="D82" s="146"/>
      <c r="E82" s="146">
        <v>25</v>
      </c>
      <c r="F82" s="146">
        <v>0</v>
      </c>
      <c r="G82" s="146">
        <v>25</v>
      </c>
      <c r="H82" s="162">
        <v>1500</v>
      </c>
      <c r="I82" s="146">
        <v>9800</v>
      </c>
      <c r="J82" s="147">
        <f t="shared" si="13"/>
        <v>6000</v>
      </c>
      <c r="K82" s="134">
        <f t="shared" si="17"/>
        <v>0.15306122448979592</v>
      </c>
    </row>
    <row r="83" spans="1:11" s="23" customFormat="1" ht="15.75">
      <c r="A83" s="171" t="s">
        <v>38</v>
      </c>
      <c r="B83" s="132" t="s">
        <v>137</v>
      </c>
      <c r="C83" s="132" t="s">
        <v>133</v>
      </c>
      <c r="D83" s="143">
        <f aca="true" t="shared" si="19" ref="D83:I83">D84</f>
        <v>0</v>
      </c>
      <c r="E83" s="143">
        <f t="shared" si="19"/>
        <v>553</v>
      </c>
      <c r="F83" s="143">
        <f t="shared" si="19"/>
        <v>474.09999999999997</v>
      </c>
      <c r="G83" s="143">
        <f t="shared" si="19"/>
        <v>553</v>
      </c>
      <c r="H83" s="143">
        <f t="shared" si="19"/>
        <v>796.3</v>
      </c>
      <c r="I83" s="143">
        <f t="shared" si="19"/>
        <v>1832.1</v>
      </c>
      <c r="J83" s="147">
        <f t="shared" si="13"/>
        <v>143.99638336347195</v>
      </c>
      <c r="K83" s="134">
        <f t="shared" si="17"/>
        <v>0.43463784727907867</v>
      </c>
    </row>
    <row r="84" spans="1:11" ht="33.75" customHeight="1">
      <c r="A84" s="172" t="s">
        <v>39</v>
      </c>
      <c r="B84" s="135" t="s">
        <v>137</v>
      </c>
      <c r="C84" s="135" t="s">
        <v>135</v>
      </c>
      <c r="D84" s="136">
        <f aca="true" t="shared" si="20" ref="D84:I84">D85+D86</f>
        <v>0</v>
      </c>
      <c r="E84" s="136">
        <f t="shared" si="20"/>
        <v>553</v>
      </c>
      <c r="F84" s="136">
        <f t="shared" si="20"/>
        <v>474.09999999999997</v>
      </c>
      <c r="G84" s="136">
        <f t="shared" si="20"/>
        <v>553</v>
      </c>
      <c r="H84" s="136">
        <f t="shared" si="20"/>
        <v>796.3</v>
      </c>
      <c r="I84" s="136">
        <f t="shared" si="20"/>
        <v>1832.1</v>
      </c>
      <c r="J84" s="147">
        <f t="shared" si="13"/>
        <v>143.99638336347195</v>
      </c>
      <c r="K84" s="134">
        <f t="shared" si="17"/>
        <v>0.43463784727907867</v>
      </c>
    </row>
    <row r="85" spans="1:11" s="35" customFormat="1" ht="15.75" customHeight="1">
      <c r="A85" s="172" t="s">
        <v>164</v>
      </c>
      <c r="B85" s="135" t="s">
        <v>137</v>
      </c>
      <c r="C85" s="135" t="s">
        <v>135</v>
      </c>
      <c r="D85" s="141"/>
      <c r="E85" s="141">
        <v>498.3</v>
      </c>
      <c r="F85" s="141">
        <v>419.4</v>
      </c>
      <c r="G85" s="141">
        <v>498.3</v>
      </c>
      <c r="H85" s="158">
        <v>696.3</v>
      </c>
      <c r="I85" s="141">
        <v>696.3</v>
      </c>
      <c r="J85" s="147">
        <f t="shared" si="13"/>
        <v>139.73509933774832</v>
      </c>
      <c r="K85" s="134">
        <f t="shared" si="17"/>
        <v>1</v>
      </c>
    </row>
    <row r="86" spans="1:11" s="35" customFormat="1" ht="15.75" customHeight="1">
      <c r="A86" s="172" t="s">
        <v>299</v>
      </c>
      <c r="B86" s="135" t="s">
        <v>137</v>
      </c>
      <c r="C86" s="135" t="s">
        <v>135</v>
      </c>
      <c r="D86" s="141"/>
      <c r="E86" s="141">
        <v>54.7</v>
      </c>
      <c r="F86" s="141">
        <v>54.7</v>
      </c>
      <c r="G86" s="141">
        <v>54.7</v>
      </c>
      <c r="H86" s="158">
        <v>100</v>
      </c>
      <c r="I86" s="141">
        <v>1135.8</v>
      </c>
      <c r="J86" s="147">
        <f t="shared" si="13"/>
        <v>182.81535648994515</v>
      </c>
      <c r="K86" s="134">
        <f t="shared" si="17"/>
        <v>0.08804366966015144</v>
      </c>
    </row>
    <row r="87" spans="1:11" s="23" customFormat="1" ht="15.75">
      <c r="A87" s="171" t="s">
        <v>40</v>
      </c>
      <c r="B87" s="132" t="s">
        <v>141</v>
      </c>
      <c r="C87" s="132" t="s">
        <v>133</v>
      </c>
      <c r="D87" s="143">
        <f aca="true" t="shared" si="21" ref="D87:I87">D88+D93+D110+D115</f>
        <v>71362.40000000001</v>
      </c>
      <c r="E87" s="143">
        <f t="shared" si="21"/>
        <v>205163.3</v>
      </c>
      <c r="F87" s="143">
        <f t="shared" si="21"/>
        <v>155603.4</v>
      </c>
      <c r="G87" s="143">
        <f t="shared" si="21"/>
        <v>119295.4</v>
      </c>
      <c r="H87" s="143">
        <f t="shared" si="21"/>
        <v>226842</v>
      </c>
      <c r="I87" s="143">
        <f t="shared" si="21"/>
        <v>256117.10000000003</v>
      </c>
      <c r="J87" s="147">
        <f t="shared" si="13"/>
        <v>190.15150626092876</v>
      </c>
      <c r="K87" s="134">
        <f t="shared" si="17"/>
        <v>0.8856964255803301</v>
      </c>
    </row>
    <row r="88" spans="1:11" ht="15.75">
      <c r="A88" s="172" t="s">
        <v>41</v>
      </c>
      <c r="B88" s="135" t="s">
        <v>141</v>
      </c>
      <c r="C88" s="135" t="s">
        <v>132</v>
      </c>
      <c r="D88" s="136">
        <f aca="true" t="shared" si="22" ref="D88:I88">D89+D90+D91+D92</f>
        <v>35114.9</v>
      </c>
      <c r="E88" s="136">
        <f t="shared" si="22"/>
        <v>40066.6</v>
      </c>
      <c r="F88" s="136">
        <f t="shared" si="22"/>
        <v>29918.7</v>
      </c>
      <c r="G88" s="136">
        <f t="shared" si="22"/>
        <v>45654.399999999994</v>
      </c>
      <c r="H88" s="136">
        <f t="shared" si="22"/>
        <v>39430.4</v>
      </c>
      <c r="I88" s="136">
        <f t="shared" si="22"/>
        <v>55565.9</v>
      </c>
      <c r="J88" s="147">
        <f t="shared" si="13"/>
        <v>86.36714095465061</v>
      </c>
      <c r="K88" s="134">
        <f t="shared" si="17"/>
        <v>0.7096150696740267</v>
      </c>
    </row>
    <row r="89" spans="1:11" s="35" customFormat="1" ht="30">
      <c r="A89" s="175" t="s">
        <v>183</v>
      </c>
      <c r="B89" s="135" t="s">
        <v>141</v>
      </c>
      <c r="C89" s="135" t="s">
        <v>132</v>
      </c>
      <c r="D89" s="137"/>
      <c r="E89" s="137">
        <v>107.2</v>
      </c>
      <c r="F89" s="137">
        <v>96.7</v>
      </c>
      <c r="G89" s="137">
        <v>162.2</v>
      </c>
      <c r="H89" s="89">
        <v>139.4</v>
      </c>
      <c r="I89" s="137">
        <v>139.4</v>
      </c>
      <c r="J89" s="147">
        <f t="shared" si="13"/>
        <v>85.94327990135636</v>
      </c>
      <c r="K89" s="134">
        <f t="shared" si="17"/>
        <v>1</v>
      </c>
    </row>
    <row r="90" spans="1:11" s="35" customFormat="1" ht="15.75">
      <c r="A90" s="175" t="s">
        <v>244</v>
      </c>
      <c r="B90" s="135" t="s">
        <v>141</v>
      </c>
      <c r="C90" s="135" t="s">
        <v>132</v>
      </c>
      <c r="D90" s="137"/>
      <c r="E90" s="137">
        <v>375</v>
      </c>
      <c r="F90" s="137">
        <v>375</v>
      </c>
      <c r="G90" s="137">
        <v>375</v>
      </c>
      <c r="H90" s="137"/>
      <c r="I90" s="137"/>
      <c r="J90" s="147">
        <f t="shared" si="13"/>
        <v>0</v>
      </c>
      <c r="K90" s="134" t="e">
        <f t="shared" si="17"/>
        <v>#DIV/0!</v>
      </c>
    </row>
    <row r="91" spans="1:11" s="35" customFormat="1" ht="15.75">
      <c r="A91" s="175" t="s">
        <v>149</v>
      </c>
      <c r="B91" s="135" t="s">
        <v>141</v>
      </c>
      <c r="C91" s="135" t="s">
        <v>132</v>
      </c>
      <c r="D91" s="137">
        <v>35114.9</v>
      </c>
      <c r="E91" s="137">
        <v>34084.4</v>
      </c>
      <c r="F91" s="137">
        <v>28742.5</v>
      </c>
      <c r="G91" s="137">
        <v>39617.2</v>
      </c>
      <c r="H91" s="89">
        <v>23104.6</v>
      </c>
      <c r="I91" s="137">
        <v>39202.5</v>
      </c>
      <c r="J91" s="147">
        <f t="shared" si="13"/>
        <v>58.31961875145139</v>
      </c>
      <c r="K91" s="134">
        <f t="shared" si="17"/>
        <v>0.5893654741406797</v>
      </c>
    </row>
    <row r="92" spans="1:11" s="35" customFormat="1" ht="60">
      <c r="A92" s="175" t="s">
        <v>317</v>
      </c>
      <c r="B92" s="135" t="s">
        <v>141</v>
      </c>
      <c r="C92" s="135" t="s">
        <v>132</v>
      </c>
      <c r="D92" s="137">
        <v>0</v>
      </c>
      <c r="E92" s="137">
        <v>5500</v>
      </c>
      <c r="F92" s="137">
        <v>704.5</v>
      </c>
      <c r="G92" s="137">
        <v>5500</v>
      </c>
      <c r="H92" s="89">
        <v>16186.4</v>
      </c>
      <c r="I92" s="137">
        <v>16224</v>
      </c>
      <c r="J92" s="147">
        <f t="shared" si="13"/>
        <v>294.2981818181818</v>
      </c>
      <c r="K92" s="134">
        <f t="shared" si="17"/>
        <v>0.9976824457593688</v>
      </c>
    </row>
    <row r="93" spans="1:11" ht="15.75">
      <c r="A93" s="172" t="s">
        <v>42</v>
      </c>
      <c r="B93" s="135" t="s">
        <v>141</v>
      </c>
      <c r="C93" s="135" t="s">
        <v>134</v>
      </c>
      <c r="D93" s="136">
        <f aca="true" t="shared" si="23" ref="D93:I93">D94+D95+D96+D97+D98+D99+D100+D101+D102+D103+D104+D105+D106+D107+D108+D109</f>
        <v>29893.100000000002</v>
      </c>
      <c r="E93" s="136">
        <f t="shared" si="23"/>
        <v>148969.69999999998</v>
      </c>
      <c r="F93" s="136">
        <f t="shared" si="23"/>
        <v>115605.2</v>
      </c>
      <c r="G93" s="136">
        <f t="shared" si="23"/>
        <v>58275.899999999994</v>
      </c>
      <c r="H93" s="136">
        <f t="shared" si="23"/>
        <v>167367.1</v>
      </c>
      <c r="I93" s="136">
        <f t="shared" si="23"/>
        <v>173026.50000000003</v>
      </c>
      <c r="J93" s="147">
        <f t="shared" si="13"/>
        <v>287.1977953150445</v>
      </c>
      <c r="K93" s="134">
        <f t="shared" si="17"/>
        <v>0.9672917154308732</v>
      </c>
    </row>
    <row r="94" spans="1:11" ht="21" customHeight="1">
      <c r="A94" s="196" t="s">
        <v>331</v>
      </c>
      <c r="B94" s="152" t="s">
        <v>141</v>
      </c>
      <c r="C94" s="152" t="s">
        <v>134</v>
      </c>
      <c r="D94" s="137"/>
      <c r="E94" s="137">
        <v>7966.5</v>
      </c>
      <c r="F94" s="137">
        <v>0</v>
      </c>
      <c r="G94" s="137">
        <v>7966.5</v>
      </c>
      <c r="H94" s="137"/>
      <c r="I94" s="137"/>
      <c r="J94" s="147">
        <f t="shared" si="13"/>
        <v>0</v>
      </c>
      <c r="K94" s="134" t="e">
        <f t="shared" si="17"/>
        <v>#DIV/0!</v>
      </c>
    </row>
    <row r="95" spans="1:11" s="35" customFormat="1" ht="30">
      <c r="A95" s="197" t="s">
        <v>177</v>
      </c>
      <c r="B95" s="152" t="s">
        <v>141</v>
      </c>
      <c r="C95" s="152" t="s">
        <v>134</v>
      </c>
      <c r="D95" s="137"/>
      <c r="E95" s="137">
        <v>209.3</v>
      </c>
      <c r="F95" s="137">
        <v>65.7</v>
      </c>
      <c r="G95" s="137">
        <v>141.6</v>
      </c>
      <c r="H95" s="89">
        <v>235.6</v>
      </c>
      <c r="I95" s="137">
        <v>235.6</v>
      </c>
      <c r="J95" s="147">
        <f t="shared" si="13"/>
        <v>166.38418079096044</v>
      </c>
      <c r="K95" s="134">
        <f t="shared" si="17"/>
        <v>1</v>
      </c>
    </row>
    <row r="96" spans="1:11" s="35" customFormat="1" ht="30">
      <c r="A96" s="197" t="s">
        <v>178</v>
      </c>
      <c r="B96" s="152" t="s">
        <v>141</v>
      </c>
      <c r="C96" s="152" t="s">
        <v>134</v>
      </c>
      <c r="D96" s="137"/>
      <c r="E96" s="137">
        <v>420</v>
      </c>
      <c r="F96" s="137">
        <v>65.7</v>
      </c>
      <c r="G96" s="137">
        <v>420</v>
      </c>
      <c r="H96" s="89">
        <v>603</v>
      </c>
      <c r="I96" s="137">
        <v>603</v>
      </c>
      <c r="J96" s="147">
        <f t="shared" si="13"/>
        <v>143.57142857142858</v>
      </c>
      <c r="K96" s="134">
        <f t="shared" si="17"/>
        <v>1</v>
      </c>
    </row>
    <row r="97" spans="1:11" s="35" customFormat="1" ht="15.75">
      <c r="A97" s="197" t="s">
        <v>179</v>
      </c>
      <c r="B97" s="152" t="s">
        <v>141</v>
      </c>
      <c r="C97" s="152" t="s">
        <v>134</v>
      </c>
      <c r="D97" s="137"/>
      <c r="E97" s="137">
        <v>93643.7</v>
      </c>
      <c r="F97" s="137">
        <v>62954.9</v>
      </c>
      <c r="G97" s="137"/>
      <c r="H97" s="89">
        <v>111400.1</v>
      </c>
      <c r="I97" s="137">
        <v>111400.1</v>
      </c>
      <c r="J97" s="147" t="e">
        <f t="shared" si="13"/>
        <v>#DIV/0!</v>
      </c>
      <c r="K97" s="134">
        <f t="shared" si="17"/>
        <v>1</v>
      </c>
    </row>
    <row r="98" spans="1:11" s="35" customFormat="1" ht="15.75">
      <c r="A98" s="172" t="s">
        <v>166</v>
      </c>
      <c r="B98" s="135" t="s">
        <v>141</v>
      </c>
      <c r="C98" s="135" t="s">
        <v>134</v>
      </c>
      <c r="D98" s="141">
        <v>26066.9</v>
      </c>
      <c r="E98" s="141">
        <v>26935.8</v>
      </c>
      <c r="F98" s="141">
        <v>22094.2</v>
      </c>
      <c r="G98" s="141">
        <v>33720.7</v>
      </c>
      <c r="H98" s="158">
        <v>14779.6</v>
      </c>
      <c r="I98" s="141">
        <v>43137.1</v>
      </c>
      <c r="J98" s="147">
        <f t="shared" si="13"/>
        <v>43.82945787009167</v>
      </c>
      <c r="K98" s="134">
        <f t="shared" si="17"/>
        <v>0.34261923031450886</v>
      </c>
    </row>
    <row r="99" spans="1:11" s="35" customFormat="1" ht="60">
      <c r="A99" s="175" t="s">
        <v>317</v>
      </c>
      <c r="B99" s="152" t="s">
        <v>141</v>
      </c>
      <c r="C99" s="152" t="s">
        <v>134</v>
      </c>
      <c r="D99" s="137"/>
      <c r="E99" s="137">
        <v>950</v>
      </c>
      <c r="F99" s="137">
        <v>21265.2</v>
      </c>
      <c r="G99" s="137">
        <v>950</v>
      </c>
      <c r="H99" s="89">
        <v>20000</v>
      </c>
      <c r="I99" s="137"/>
      <c r="J99" s="147">
        <f t="shared" si="13"/>
        <v>2105.263157894737</v>
      </c>
      <c r="K99" s="134" t="e">
        <f t="shared" si="17"/>
        <v>#DIV/0!</v>
      </c>
    </row>
    <row r="100" spans="1:11" s="35" customFormat="1" ht="15.75">
      <c r="A100" s="175" t="s">
        <v>229</v>
      </c>
      <c r="B100" s="152" t="s">
        <v>141</v>
      </c>
      <c r="C100" s="152" t="s">
        <v>134</v>
      </c>
      <c r="D100" s="137"/>
      <c r="E100" s="137">
        <v>2741.2</v>
      </c>
      <c r="F100" s="137">
        <v>1892.7</v>
      </c>
      <c r="G100" s="137"/>
      <c r="H100" s="89">
        <v>841.8</v>
      </c>
      <c r="I100" s="137">
        <v>841.8</v>
      </c>
      <c r="J100" s="147" t="e">
        <f t="shared" si="13"/>
        <v>#DIV/0!</v>
      </c>
      <c r="K100" s="134">
        <f t="shared" si="17"/>
        <v>1</v>
      </c>
    </row>
    <row r="101" spans="1:11" s="35" customFormat="1" ht="15.75">
      <c r="A101" s="172" t="s">
        <v>193</v>
      </c>
      <c r="B101" s="135" t="s">
        <v>141</v>
      </c>
      <c r="C101" s="135" t="s">
        <v>134</v>
      </c>
      <c r="D101" s="141">
        <v>3826.2</v>
      </c>
      <c r="E101" s="141">
        <v>3003</v>
      </c>
      <c r="F101" s="141">
        <v>2960.2</v>
      </c>
      <c r="G101" s="141">
        <v>3950</v>
      </c>
      <c r="H101" s="158">
        <v>4885</v>
      </c>
      <c r="I101" s="141">
        <v>9253.7</v>
      </c>
      <c r="J101" s="147">
        <f t="shared" si="13"/>
        <v>123.67088607594935</v>
      </c>
      <c r="K101" s="134">
        <f t="shared" si="17"/>
        <v>0.5278969493283767</v>
      </c>
    </row>
    <row r="102" spans="1:11" s="35" customFormat="1" ht="60">
      <c r="A102" s="175" t="s">
        <v>317</v>
      </c>
      <c r="B102" s="152" t="s">
        <v>141</v>
      </c>
      <c r="C102" s="152" t="s">
        <v>134</v>
      </c>
      <c r="D102" s="137"/>
      <c r="E102" s="137">
        <v>947</v>
      </c>
      <c r="F102" s="137"/>
      <c r="G102" s="137">
        <v>947</v>
      </c>
      <c r="H102" s="89">
        <v>3600</v>
      </c>
      <c r="I102" s="137"/>
      <c r="J102" s="147">
        <f t="shared" si="13"/>
        <v>380.14783526927135</v>
      </c>
      <c r="K102" s="134" t="e">
        <f t="shared" si="17"/>
        <v>#DIV/0!</v>
      </c>
    </row>
    <row r="103" spans="1:11" s="35" customFormat="1" ht="45">
      <c r="A103" s="175" t="s">
        <v>274</v>
      </c>
      <c r="B103" s="152" t="s">
        <v>141</v>
      </c>
      <c r="C103" s="152" t="s">
        <v>134</v>
      </c>
      <c r="D103" s="137"/>
      <c r="E103" s="137"/>
      <c r="F103" s="137"/>
      <c r="G103" s="137"/>
      <c r="H103" s="89">
        <v>380.7</v>
      </c>
      <c r="I103" s="137">
        <v>380.7</v>
      </c>
      <c r="J103" s="147" t="e">
        <f t="shared" si="13"/>
        <v>#DIV/0!</v>
      </c>
      <c r="K103" s="134">
        <f t="shared" si="17"/>
        <v>1</v>
      </c>
    </row>
    <row r="104" spans="1:11" s="35" customFormat="1" ht="15.75">
      <c r="A104" s="172" t="s">
        <v>150</v>
      </c>
      <c r="B104" s="135" t="s">
        <v>141</v>
      </c>
      <c r="C104" s="135" t="s">
        <v>134</v>
      </c>
      <c r="D104" s="137"/>
      <c r="E104" s="141">
        <v>4751.6</v>
      </c>
      <c r="F104" s="141">
        <v>4231.6</v>
      </c>
      <c r="G104" s="141">
        <v>4751.6</v>
      </c>
      <c r="H104" s="158">
        <v>3691</v>
      </c>
      <c r="I104" s="141">
        <v>7174.5</v>
      </c>
      <c r="J104" s="147">
        <f t="shared" si="13"/>
        <v>77.67909756713529</v>
      </c>
      <c r="K104" s="134">
        <f t="shared" si="17"/>
        <v>0.514460938044463</v>
      </c>
    </row>
    <row r="105" spans="1:11" s="35" customFormat="1" ht="60">
      <c r="A105" s="175" t="s">
        <v>317</v>
      </c>
      <c r="B105" s="152" t="s">
        <v>141</v>
      </c>
      <c r="C105" s="152" t="s">
        <v>134</v>
      </c>
      <c r="D105" s="137"/>
      <c r="E105" s="137">
        <v>671</v>
      </c>
      <c r="F105" s="137"/>
      <c r="G105" s="137">
        <v>671</v>
      </c>
      <c r="H105" s="89">
        <v>3500</v>
      </c>
      <c r="I105" s="137"/>
      <c r="J105" s="147">
        <f t="shared" si="13"/>
        <v>521.6095380029806</v>
      </c>
      <c r="K105" s="134" t="e">
        <f t="shared" si="17"/>
        <v>#DIV/0!</v>
      </c>
    </row>
    <row r="106" spans="1:11" s="35" customFormat="1" ht="50.25" customHeight="1">
      <c r="A106" s="198" t="s">
        <v>318</v>
      </c>
      <c r="B106" s="152" t="s">
        <v>141</v>
      </c>
      <c r="C106" s="152" t="s">
        <v>134</v>
      </c>
      <c r="D106" s="137">
        <v>0</v>
      </c>
      <c r="E106" s="137">
        <v>5442.3</v>
      </c>
      <c r="F106" s="137">
        <v>0</v>
      </c>
      <c r="G106" s="137">
        <v>3469.2</v>
      </c>
      <c r="H106" s="117">
        <v>3450.3</v>
      </c>
      <c r="I106" s="137"/>
      <c r="J106" s="147">
        <f t="shared" si="13"/>
        <v>99.45520581113803</v>
      </c>
      <c r="K106" s="134" t="e">
        <f t="shared" si="17"/>
        <v>#DIV/0!</v>
      </c>
    </row>
    <row r="107" spans="1:11" s="35" customFormat="1" ht="22.5" customHeight="1">
      <c r="A107" s="199" t="s">
        <v>329</v>
      </c>
      <c r="B107" s="152" t="s">
        <v>141</v>
      </c>
      <c r="C107" s="152" t="s">
        <v>134</v>
      </c>
      <c r="D107" s="137"/>
      <c r="E107" s="137">
        <v>563</v>
      </c>
      <c r="F107" s="137">
        <v>0</v>
      </c>
      <c r="G107" s="137">
        <v>563</v>
      </c>
      <c r="H107" s="148"/>
      <c r="I107" s="137"/>
      <c r="J107" s="147">
        <f t="shared" si="13"/>
        <v>0</v>
      </c>
      <c r="K107" s="134" t="e">
        <f t="shared" si="17"/>
        <v>#DIV/0!</v>
      </c>
    </row>
    <row r="108" spans="1:11" s="35" customFormat="1" ht="28.5" customHeight="1">
      <c r="A108" s="200" t="s">
        <v>330</v>
      </c>
      <c r="B108" s="135" t="s">
        <v>141</v>
      </c>
      <c r="C108" s="135" t="s">
        <v>134</v>
      </c>
      <c r="D108" s="137"/>
      <c r="E108" s="137">
        <v>573</v>
      </c>
      <c r="F108" s="137">
        <v>0</v>
      </c>
      <c r="G108" s="137">
        <v>573</v>
      </c>
      <c r="H108" s="148"/>
      <c r="I108" s="137"/>
      <c r="J108" s="147">
        <f t="shared" si="13"/>
        <v>0</v>
      </c>
      <c r="K108" s="134" t="e">
        <f t="shared" si="17"/>
        <v>#DIV/0!</v>
      </c>
    </row>
    <row r="109" spans="1:11" s="35" customFormat="1" ht="28.5" customHeight="1">
      <c r="A109" s="201" t="s">
        <v>332</v>
      </c>
      <c r="B109" s="152" t="s">
        <v>141</v>
      </c>
      <c r="C109" s="152" t="s">
        <v>134</v>
      </c>
      <c r="D109" s="137"/>
      <c r="E109" s="137">
        <v>152.3</v>
      </c>
      <c r="F109" s="137">
        <v>75</v>
      </c>
      <c r="G109" s="137">
        <v>152.3</v>
      </c>
      <c r="H109" s="148"/>
      <c r="I109" s="137"/>
      <c r="J109" s="147">
        <f t="shared" si="13"/>
        <v>0</v>
      </c>
      <c r="K109" s="134" t="e">
        <f t="shared" si="17"/>
        <v>#DIV/0!</v>
      </c>
    </row>
    <row r="110" spans="1:11" ht="15.75">
      <c r="A110" s="171" t="s">
        <v>43</v>
      </c>
      <c r="B110" s="132" t="s">
        <v>141</v>
      </c>
      <c r="C110" s="132" t="s">
        <v>141</v>
      </c>
      <c r="D110" s="143">
        <f aca="true" t="shared" si="24" ref="D110:I110">D111+D112+D113+D114</f>
        <v>3692.1</v>
      </c>
      <c r="E110" s="143">
        <f t="shared" si="24"/>
        <v>10699</v>
      </c>
      <c r="F110" s="143">
        <f t="shared" si="24"/>
        <v>6821.9</v>
      </c>
      <c r="G110" s="143">
        <f t="shared" si="24"/>
        <v>9923.1</v>
      </c>
      <c r="H110" s="143">
        <f t="shared" si="24"/>
        <v>4476.900000000001</v>
      </c>
      <c r="I110" s="143">
        <f t="shared" si="24"/>
        <v>4476.900000000001</v>
      </c>
      <c r="J110" s="147">
        <f t="shared" si="13"/>
        <v>45.115941590833515</v>
      </c>
      <c r="K110" s="134">
        <f t="shared" si="17"/>
        <v>1</v>
      </c>
    </row>
    <row r="111" spans="1:11" s="35" customFormat="1" ht="15.75">
      <c r="A111" s="181" t="s">
        <v>151</v>
      </c>
      <c r="B111" s="135" t="s">
        <v>141</v>
      </c>
      <c r="C111" s="135" t="s">
        <v>141</v>
      </c>
      <c r="D111" s="153">
        <v>3692.1</v>
      </c>
      <c r="E111" s="153">
        <v>7543</v>
      </c>
      <c r="F111" s="153">
        <v>4626.3</v>
      </c>
      <c r="G111" s="153">
        <v>7125</v>
      </c>
      <c r="H111" s="165">
        <v>1511.4</v>
      </c>
      <c r="I111" s="153">
        <v>1511.4</v>
      </c>
      <c r="J111" s="147">
        <f t="shared" si="13"/>
        <v>21.21263157894737</v>
      </c>
      <c r="K111" s="134">
        <f t="shared" si="17"/>
        <v>1</v>
      </c>
    </row>
    <row r="112" spans="1:11" s="35" customFormat="1" ht="33.75" customHeight="1">
      <c r="A112" s="175" t="s">
        <v>273</v>
      </c>
      <c r="B112" s="149" t="s">
        <v>141</v>
      </c>
      <c r="C112" s="149" t="s">
        <v>141</v>
      </c>
      <c r="D112" s="137"/>
      <c r="E112" s="137">
        <v>1065.2</v>
      </c>
      <c r="F112" s="137">
        <v>1064.6</v>
      </c>
      <c r="G112" s="137">
        <v>1076</v>
      </c>
      <c r="H112" s="89">
        <v>1150.7</v>
      </c>
      <c r="I112" s="137">
        <v>1150.7</v>
      </c>
      <c r="J112" s="147">
        <f t="shared" si="13"/>
        <v>106.94237918215615</v>
      </c>
      <c r="K112" s="134">
        <f t="shared" si="17"/>
        <v>1</v>
      </c>
    </row>
    <row r="113" spans="1:11" s="35" customFormat="1" ht="33.75" customHeight="1">
      <c r="A113" s="175" t="s">
        <v>228</v>
      </c>
      <c r="B113" s="149" t="s">
        <v>141</v>
      </c>
      <c r="C113" s="149" t="s">
        <v>141</v>
      </c>
      <c r="D113" s="137"/>
      <c r="E113" s="137">
        <v>2090.8</v>
      </c>
      <c r="F113" s="137">
        <v>1131</v>
      </c>
      <c r="G113" s="137">
        <v>1722.1</v>
      </c>
      <c r="H113" s="89">
        <v>1814.8</v>
      </c>
      <c r="I113" s="137">
        <v>1814.8</v>
      </c>
      <c r="J113" s="147">
        <f t="shared" si="13"/>
        <v>105.38296266186633</v>
      </c>
      <c r="K113" s="134">
        <f t="shared" si="17"/>
        <v>1</v>
      </c>
    </row>
    <row r="114" spans="1:11" s="35" customFormat="1" ht="0.75" customHeight="1">
      <c r="A114" s="181"/>
      <c r="B114" s="135"/>
      <c r="C114" s="135"/>
      <c r="D114" s="153"/>
      <c r="E114" s="153"/>
      <c r="F114" s="153"/>
      <c r="G114" s="153"/>
      <c r="H114" s="153"/>
      <c r="I114" s="153"/>
      <c r="J114" s="147" t="e">
        <f t="shared" si="13"/>
        <v>#DIV/0!</v>
      </c>
      <c r="K114" s="134"/>
    </row>
    <row r="115" spans="1:11" ht="15.75">
      <c r="A115" s="171" t="s">
        <v>44</v>
      </c>
      <c r="B115" s="132" t="s">
        <v>141</v>
      </c>
      <c r="C115" s="132" t="s">
        <v>139</v>
      </c>
      <c r="D115" s="143">
        <f aca="true" t="shared" si="25" ref="D115:I115">D116+D117+D118+D119</f>
        <v>2662.3</v>
      </c>
      <c r="E115" s="143">
        <f t="shared" si="25"/>
        <v>5428</v>
      </c>
      <c r="F115" s="143">
        <f t="shared" si="25"/>
        <v>3257.6000000000004</v>
      </c>
      <c r="G115" s="143">
        <f t="shared" si="25"/>
        <v>5442</v>
      </c>
      <c r="H115" s="143">
        <f t="shared" si="25"/>
        <v>15567.599999999999</v>
      </c>
      <c r="I115" s="143">
        <f t="shared" si="25"/>
        <v>23047.800000000003</v>
      </c>
      <c r="J115" s="147">
        <f t="shared" si="13"/>
        <v>286.06394707828</v>
      </c>
      <c r="K115" s="134">
        <f aca="true" t="shared" si="26" ref="K115:K143">H115/I115</f>
        <v>0.6754484159008668</v>
      </c>
    </row>
    <row r="116" spans="1:11" s="35" customFormat="1" ht="15.75">
      <c r="A116" s="181" t="s">
        <v>154</v>
      </c>
      <c r="B116" s="135" t="s">
        <v>141</v>
      </c>
      <c r="C116" s="135" t="s">
        <v>139</v>
      </c>
      <c r="D116" s="137">
        <v>1266.5</v>
      </c>
      <c r="E116" s="137">
        <v>1580</v>
      </c>
      <c r="F116" s="137">
        <v>1044.4</v>
      </c>
      <c r="G116" s="137">
        <v>1580</v>
      </c>
      <c r="H116" s="89">
        <v>1893.6</v>
      </c>
      <c r="I116" s="137">
        <v>2078.1</v>
      </c>
      <c r="J116" s="147">
        <f t="shared" si="13"/>
        <v>119.84810126582278</v>
      </c>
      <c r="K116" s="134">
        <f t="shared" si="26"/>
        <v>0.9112169770463404</v>
      </c>
    </row>
    <row r="117" spans="1:11" s="35" customFormat="1" ht="15.75">
      <c r="A117" s="181" t="s">
        <v>311</v>
      </c>
      <c r="B117" s="135" t="s">
        <v>141</v>
      </c>
      <c r="C117" s="135" t="s">
        <v>139</v>
      </c>
      <c r="D117" s="137">
        <v>1125.3</v>
      </c>
      <c r="E117" s="137">
        <v>1220</v>
      </c>
      <c r="F117" s="137">
        <v>1102.7</v>
      </c>
      <c r="G117" s="137">
        <v>1234</v>
      </c>
      <c r="H117" s="89">
        <v>1670.2</v>
      </c>
      <c r="I117" s="137">
        <v>1883.1</v>
      </c>
      <c r="J117" s="147">
        <f t="shared" si="13"/>
        <v>135.3484602917342</v>
      </c>
      <c r="K117" s="134">
        <f t="shared" si="26"/>
        <v>0.8869417449949552</v>
      </c>
    </row>
    <row r="118" spans="1:11" s="35" customFormat="1" ht="15.75">
      <c r="A118" s="202" t="s">
        <v>333</v>
      </c>
      <c r="B118" s="149" t="s">
        <v>141</v>
      </c>
      <c r="C118" s="149" t="s">
        <v>139</v>
      </c>
      <c r="D118" s="150"/>
      <c r="E118" s="150">
        <v>663.4</v>
      </c>
      <c r="F118" s="150">
        <v>345.7</v>
      </c>
      <c r="G118" s="150">
        <v>663.4</v>
      </c>
      <c r="H118" s="161"/>
      <c r="I118" s="150"/>
      <c r="J118" s="147">
        <f t="shared" si="13"/>
        <v>0</v>
      </c>
      <c r="K118" s="134" t="e">
        <f t="shared" si="26"/>
        <v>#DIV/0!</v>
      </c>
    </row>
    <row r="119" spans="1:11" s="35" customFormat="1" ht="15.75">
      <c r="A119" s="194" t="s">
        <v>287</v>
      </c>
      <c r="B119" s="132" t="s">
        <v>141</v>
      </c>
      <c r="C119" s="132" t="s">
        <v>139</v>
      </c>
      <c r="D119" s="162">
        <f aca="true" t="shared" si="27" ref="D119:I119">D120+D121+D122+D123+D124+D125+D126+D127+D128+D129+D130+D131+D132+D133+D134</f>
        <v>270.5</v>
      </c>
      <c r="E119" s="162">
        <f t="shared" si="27"/>
        <v>1964.6</v>
      </c>
      <c r="F119" s="162">
        <f t="shared" si="27"/>
        <v>764.8</v>
      </c>
      <c r="G119" s="162">
        <f t="shared" si="27"/>
        <v>1964.6</v>
      </c>
      <c r="H119" s="162">
        <f t="shared" si="27"/>
        <v>12003.8</v>
      </c>
      <c r="I119" s="162">
        <f t="shared" si="27"/>
        <v>19086.600000000002</v>
      </c>
      <c r="J119" s="147">
        <f t="shared" si="13"/>
        <v>611.0047846889952</v>
      </c>
      <c r="K119" s="134">
        <f t="shared" si="26"/>
        <v>0.6289124307105507</v>
      </c>
    </row>
    <row r="120" spans="1:11" s="35" customFormat="1" ht="45">
      <c r="A120" s="203" t="s">
        <v>300</v>
      </c>
      <c r="B120" s="135" t="s">
        <v>141</v>
      </c>
      <c r="C120" s="135" t="s">
        <v>139</v>
      </c>
      <c r="D120" s="141"/>
      <c r="E120" s="141"/>
      <c r="F120" s="141"/>
      <c r="G120" s="141"/>
      <c r="H120" s="158">
        <v>10</v>
      </c>
      <c r="I120" s="141">
        <v>157.3</v>
      </c>
      <c r="J120" s="147" t="e">
        <f t="shared" si="13"/>
        <v>#DIV/0!</v>
      </c>
      <c r="K120" s="134">
        <f t="shared" si="26"/>
        <v>0.06357279084551812</v>
      </c>
    </row>
    <row r="121" spans="1:11" s="35" customFormat="1" ht="60">
      <c r="A121" s="203" t="s">
        <v>301</v>
      </c>
      <c r="B121" s="135" t="s">
        <v>141</v>
      </c>
      <c r="C121" s="135" t="s">
        <v>139</v>
      </c>
      <c r="D121" s="141"/>
      <c r="E121" s="141">
        <v>382.8</v>
      </c>
      <c r="F121" s="141">
        <v>382.8</v>
      </c>
      <c r="G121" s="141">
        <v>382.8</v>
      </c>
      <c r="H121" s="158">
        <v>871.2</v>
      </c>
      <c r="I121" s="141">
        <v>871.2</v>
      </c>
      <c r="J121" s="147">
        <f t="shared" si="13"/>
        <v>227.58620689655174</v>
      </c>
      <c r="K121" s="134">
        <f t="shared" si="26"/>
        <v>1</v>
      </c>
    </row>
    <row r="122" spans="1:11" s="35" customFormat="1" ht="75">
      <c r="A122" s="203" t="s">
        <v>302</v>
      </c>
      <c r="B122" s="135" t="s">
        <v>141</v>
      </c>
      <c r="C122" s="135" t="s">
        <v>139</v>
      </c>
      <c r="D122" s="141">
        <v>20</v>
      </c>
      <c r="E122" s="141">
        <v>10</v>
      </c>
      <c r="F122" s="141"/>
      <c r="G122" s="141">
        <v>10</v>
      </c>
      <c r="H122" s="158">
        <v>10</v>
      </c>
      <c r="I122" s="141">
        <v>50</v>
      </c>
      <c r="J122" s="147">
        <f t="shared" si="13"/>
        <v>100</v>
      </c>
      <c r="K122" s="134">
        <f t="shared" si="26"/>
        <v>0.2</v>
      </c>
    </row>
    <row r="123" spans="1:11" s="35" customFormat="1" ht="60">
      <c r="A123" s="203" t="s">
        <v>303</v>
      </c>
      <c r="B123" s="135" t="s">
        <v>141</v>
      </c>
      <c r="C123" s="135" t="s">
        <v>139</v>
      </c>
      <c r="D123" s="141"/>
      <c r="E123" s="141">
        <v>15</v>
      </c>
      <c r="F123" s="141"/>
      <c r="G123" s="141">
        <v>15</v>
      </c>
      <c r="H123" s="158">
        <v>10</v>
      </c>
      <c r="I123" s="141">
        <v>145</v>
      </c>
      <c r="J123" s="147">
        <f t="shared" si="13"/>
        <v>66.66666666666666</v>
      </c>
      <c r="K123" s="134">
        <f t="shared" si="26"/>
        <v>0.06896551724137931</v>
      </c>
    </row>
    <row r="124" spans="1:11" s="35" customFormat="1" ht="60">
      <c r="A124" s="203" t="s">
        <v>304</v>
      </c>
      <c r="B124" s="135" t="s">
        <v>141</v>
      </c>
      <c r="C124" s="135" t="s">
        <v>139</v>
      </c>
      <c r="D124" s="141"/>
      <c r="E124" s="141">
        <v>231.6</v>
      </c>
      <c r="F124" s="141"/>
      <c r="G124" s="141">
        <v>231.6</v>
      </c>
      <c r="H124" s="158">
        <v>1923</v>
      </c>
      <c r="I124" s="141">
        <v>1923</v>
      </c>
      <c r="J124" s="147">
        <f t="shared" si="13"/>
        <v>830.3108808290157</v>
      </c>
      <c r="K124" s="134">
        <f t="shared" si="26"/>
        <v>1</v>
      </c>
    </row>
    <row r="125" spans="1:11" s="35" customFormat="1" ht="60">
      <c r="A125" s="203" t="s">
        <v>305</v>
      </c>
      <c r="B125" s="135" t="s">
        <v>141</v>
      </c>
      <c r="C125" s="135" t="s">
        <v>139</v>
      </c>
      <c r="D125" s="141"/>
      <c r="E125" s="141">
        <v>150</v>
      </c>
      <c r="F125" s="141"/>
      <c r="G125" s="141">
        <v>150</v>
      </c>
      <c r="H125" s="158">
        <v>800</v>
      </c>
      <c r="I125" s="141">
        <v>1695</v>
      </c>
      <c r="J125" s="147">
        <f t="shared" si="13"/>
        <v>533.3333333333333</v>
      </c>
      <c r="K125" s="134">
        <f t="shared" si="26"/>
        <v>0.471976401179941</v>
      </c>
    </row>
    <row r="126" spans="1:11" s="35" customFormat="1" ht="60">
      <c r="A126" s="203" t="s">
        <v>306</v>
      </c>
      <c r="B126" s="135" t="s">
        <v>141</v>
      </c>
      <c r="C126" s="135" t="s">
        <v>139</v>
      </c>
      <c r="D126" s="141">
        <v>167.8</v>
      </c>
      <c r="E126" s="141">
        <v>743.2</v>
      </c>
      <c r="F126" s="141"/>
      <c r="G126" s="141">
        <v>743.2</v>
      </c>
      <c r="H126" s="158">
        <v>3902.3</v>
      </c>
      <c r="I126" s="141">
        <v>3902.3</v>
      </c>
      <c r="J126" s="147">
        <f aca="true" t="shared" si="28" ref="J126:J177">H126/G126*100</f>
        <v>525.06727664155</v>
      </c>
      <c r="K126" s="134">
        <f t="shared" si="26"/>
        <v>1</v>
      </c>
    </row>
    <row r="127" spans="1:11" s="35" customFormat="1" ht="75">
      <c r="A127" s="203" t="s">
        <v>307</v>
      </c>
      <c r="B127" s="135" t="s">
        <v>141</v>
      </c>
      <c r="C127" s="135" t="s">
        <v>139</v>
      </c>
      <c r="D127" s="141">
        <v>82.7</v>
      </c>
      <c r="E127" s="141">
        <v>50</v>
      </c>
      <c r="F127" s="141"/>
      <c r="G127" s="141">
        <v>50</v>
      </c>
      <c r="H127" s="158">
        <v>250</v>
      </c>
      <c r="I127" s="141">
        <v>574.6</v>
      </c>
      <c r="J127" s="147">
        <f t="shared" si="28"/>
        <v>500</v>
      </c>
      <c r="K127" s="134">
        <f t="shared" si="26"/>
        <v>0.43508527671423597</v>
      </c>
    </row>
    <row r="128" spans="1:11" s="35" customFormat="1" ht="45">
      <c r="A128" s="204" t="s">
        <v>308</v>
      </c>
      <c r="B128" s="135" t="s">
        <v>141</v>
      </c>
      <c r="C128" s="135" t="s">
        <v>139</v>
      </c>
      <c r="D128" s="141"/>
      <c r="E128" s="141"/>
      <c r="F128" s="141"/>
      <c r="G128" s="141"/>
      <c r="H128" s="158">
        <v>2100</v>
      </c>
      <c r="I128" s="141">
        <v>4351.8</v>
      </c>
      <c r="J128" s="147" t="e">
        <f t="shared" si="28"/>
        <v>#DIV/0!</v>
      </c>
      <c r="K128" s="134">
        <f t="shared" si="26"/>
        <v>0.48255894112780917</v>
      </c>
    </row>
    <row r="129" spans="1:11" s="35" customFormat="1" ht="45">
      <c r="A129" s="205" t="s">
        <v>309</v>
      </c>
      <c r="B129" s="135" t="s">
        <v>141</v>
      </c>
      <c r="C129" s="135" t="s">
        <v>139</v>
      </c>
      <c r="D129" s="141"/>
      <c r="E129" s="141"/>
      <c r="F129" s="141"/>
      <c r="G129" s="141"/>
      <c r="H129" s="158">
        <v>750</v>
      </c>
      <c r="I129" s="141">
        <v>1500</v>
      </c>
      <c r="J129" s="147" t="e">
        <f t="shared" si="28"/>
        <v>#DIV/0!</v>
      </c>
      <c r="K129" s="134">
        <f t="shared" si="26"/>
        <v>0.5</v>
      </c>
    </row>
    <row r="130" spans="1:11" s="35" customFormat="1" ht="30">
      <c r="A130" s="205" t="s">
        <v>312</v>
      </c>
      <c r="B130" s="135" t="s">
        <v>141</v>
      </c>
      <c r="C130" s="135" t="s">
        <v>139</v>
      </c>
      <c r="D130" s="141"/>
      <c r="E130" s="141"/>
      <c r="F130" s="141"/>
      <c r="G130" s="141"/>
      <c r="H130" s="158">
        <v>750</v>
      </c>
      <c r="I130" s="141">
        <v>1500</v>
      </c>
      <c r="J130" s="147" t="e">
        <f t="shared" si="28"/>
        <v>#DIV/0!</v>
      </c>
      <c r="K130" s="134">
        <f t="shared" si="26"/>
        <v>0.5</v>
      </c>
    </row>
    <row r="131" spans="1:11" s="35" customFormat="1" ht="15.75">
      <c r="A131" s="205" t="s">
        <v>324</v>
      </c>
      <c r="B131" s="135" t="s">
        <v>141</v>
      </c>
      <c r="C131" s="135" t="s">
        <v>139</v>
      </c>
      <c r="D131" s="137"/>
      <c r="E131" s="137"/>
      <c r="F131" s="137"/>
      <c r="G131" s="137"/>
      <c r="H131" s="89"/>
      <c r="I131" s="137"/>
      <c r="J131" s="147" t="e">
        <f t="shared" si="28"/>
        <v>#DIV/0!</v>
      </c>
      <c r="K131" s="134" t="e">
        <f t="shared" si="26"/>
        <v>#DIV/0!</v>
      </c>
    </row>
    <row r="132" spans="1:11" s="35" customFormat="1" ht="30">
      <c r="A132" s="181" t="s">
        <v>313</v>
      </c>
      <c r="B132" s="135" t="s">
        <v>141</v>
      </c>
      <c r="C132" s="135" t="s">
        <v>139</v>
      </c>
      <c r="D132" s="153"/>
      <c r="E132" s="153">
        <v>382</v>
      </c>
      <c r="F132" s="153">
        <v>382</v>
      </c>
      <c r="G132" s="153">
        <v>382</v>
      </c>
      <c r="H132" s="165">
        <v>300</v>
      </c>
      <c r="I132" s="153">
        <v>1250</v>
      </c>
      <c r="J132" s="147">
        <f t="shared" si="28"/>
        <v>78.53403141361257</v>
      </c>
      <c r="K132" s="134">
        <f t="shared" si="26"/>
        <v>0.24</v>
      </c>
    </row>
    <row r="133" spans="1:11" s="35" customFormat="1" ht="30">
      <c r="A133" s="206" t="s">
        <v>314</v>
      </c>
      <c r="B133" s="135" t="s">
        <v>141</v>
      </c>
      <c r="C133" s="135" t="s">
        <v>139</v>
      </c>
      <c r="D133" s="137"/>
      <c r="E133" s="137"/>
      <c r="F133" s="137"/>
      <c r="G133" s="137"/>
      <c r="H133" s="158">
        <v>100</v>
      </c>
      <c r="I133" s="141">
        <v>729</v>
      </c>
      <c r="J133" s="147" t="e">
        <f t="shared" si="28"/>
        <v>#DIV/0!</v>
      </c>
      <c r="K133" s="134">
        <f t="shared" si="26"/>
        <v>0.13717421124828533</v>
      </c>
    </row>
    <row r="134" spans="1:11" s="35" customFormat="1" ht="30">
      <c r="A134" s="206" t="s">
        <v>319</v>
      </c>
      <c r="B134" s="135" t="s">
        <v>141</v>
      </c>
      <c r="C134" s="135" t="s">
        <v>139</v>
      </c>
      <c r="D134" s="137"/>
      <c r="E134" s="137"/>
      <c r="F134" s="137"/>
      <c r="G134" s="137"/>
      <c r="H134" s="158">
        <v>227.3</v>
      </c>
      <c r="I134" s="141">
        <v>437.4</v>
      </c>
      <c r="J134" s="147" t="e">
        <f t="shared" si="28"/>
        <v>#DIV/0!</v>
      </c>
      <c r="K134" s="134">
        <f t="shared" si="26"/>
        <v>0.5196616369455876</v>
      </c>
    </row>
    <row r="135" spans="1:11" s="23" customFormat="1" ht="28.5">
      <c r="A135" s="171" t="s">
        <v>45</v>
      </c>
      <c r="B135" s="132" t="s">
        <v>142</v>
      </c>
      <c r="C135" s="132" t="s">
        <v>133</v>
      </c>
      <c r="D135" s="143">
        <f aca="true" t="shared" si="29" ref="D135:I135">D136+D137</f>
        <v>0</v>
      </c>
      <c r="E135" s="143">
        <f t="shared" si="29"/>
        <v>301</v>
      </c>
      <c r="F135" s="143">
        <f t="shared" si="29"/>
        <v>188.4</v>
      </c>
      <c r="G135" s="143">
        <f t="shared" si="29"/>
        <v>301</v>
      </c>
      <c r="H135" s="163">
        <f t="shared" si="29"/>
        <v>399.8</v>
      </c>
      <c r="I135" s="143">
        <f t="shared" si="29"/>
        <v>576.8</v>
      </c>
      <c r="J135" s="147">
        <f t="shared" si="28"/>
        <v>132.82392026578074</v>
      </c>
      <c r="K135" s="134">
        <f t="shared" si="26"/>
        <v>0.6931345353675451</v>
      </c>
    </row>
    <row r="136" spans="1:11" s="35" customFormat="1" ht="15.75">
      <c r="A136" s="181" t="s">
        <v>157</v>
      </c>
      <c r="B136" s="154" t="s">
        <v>142</v>
      </c>
      <c r="C136" s="154" t="s">
        <v>132</v>
      </c>
      <c r="D136" s="153"/>
      <c r="E136" s="153">
        <v>227</v>
      </c>
      <c r="F136" s="153">
        <v>136</v>
      </c>
      <c r="G136" s="153">
        <v>227</v>
      </c>
      <c r="H136" s="165">
        <v>249.8</v>
      </c>
      <c r="I136" s="153">
        <v>249.8</v>
      </c>
      <c r="J136" s="147">
        <f t="shared" si="28"/>
        <v>110.04405286343612</v>
      </c>
      <c r="K136" s="134">
        <f t="shared" si="26"/>
        <v>1</v>
      </c>
    </row>
    <row r="137" spans="1:11" s="35" customFormat="1" ht="30">
      <c r="A137" s="181" t="s">
        <v>233</v>
      </c>
      <c r="B137" s="154" t="s">
        <v>142</v>
      </c>
      <c r="C137" s="154" t="s">
        <v>136</v>
      </c>
      <c r="D137" s="153"/>
      <c r="E137" s="153">
        <v>74</v>
      </c>
      <c r="F137" s="153">
        <v>52.4</v>
      </c>
      <c r="G137" s="153">
        <v>74</v>
      </c>
      <c r="H137" s="165">
        <v>150</v>
      </c>
      <c r="I137" s="153">
        <v>327</v>
      </c>
      <c r="J137" s="147">
        <f t="shared" si="28"/>
        <v>202.7027027027027</v>
      </c>
      <c r="K137" s="134">
        <f t="shared" si="26"/>
        <v>0.45871559633027525</v>
      </c>
    </row>
    <row r="138" spans="1:11" s="23" customFormat="1" ht="15.75">
      <c r="A138" s="171" t="s">
        <v>320</v>
      </c>
      <c r="B138" s="132" t="s">
        <v>139</v>
      </c>
      <c r="C138" s="132" t="s">
        <v>133</v>
      </c>
      <c r="D138" s="143">
        <f aca="true" t="shared" si="30" ref="D138:I138">D139</f>
        <v>0</v>
      </c>
      <c r="E138" s="143">
        <f t="shared" si="30"/>
        <v>1100</v>
      </c>
      <c r="F138" s="143">
        <f t="shared" si="30"/>
        <v>0</v>
      </c>
      <c r="G138" s="143">
        <f t="shared" si="30"/>
        <v>1100</v>
      </c>
      <c r="H138" s="163">
        <f t="shared" si="30"/>
        <v>250</v>
      </c>
      <c r="I138" s="143">
        <f t="shared" si="30"/>
        <v>250</v>
      </c>
      <c r="J138" s="147">
        <f t="shared" si="28"/>
        <v>22.727272727272727</v>
      </c>
      <c r="K138" s="134">
        <f t="shared" si="26"/>
        <v>1</v>
      </c>
    </row>
    <row r="139" spans="1:11" ht="15.75">
      <c r="A139" s="175" t="s">
        <v>158</v>
      </c>
      <c r="B139" s="135" t="s">
        <v>139</v>
      </c>
      <c r="C139" s="135" t="s">
        <v>139</v>
      </c>
      <c r="D139" s="136"/>
      <c r="E139" s="136">
        <v>1100</v>
      </c>
      <c r="F139" s="136"/>
      <c r="G139" s="136">
        <v>1100</v>
      </c>
      <c r="H139" s="160">
        <v>250</v>
      </c>
      <c r="I139" s="136">
        <v>250</v>
      </c>
      <c r="J139" s="147">
        <f t="shared" si="28"/>
        <v>22.727272727272727</v>
      </c>
      <c r="K139" s="134">
        <f t="shared" si="26"/>
        <v>1</v>
      </c>
    </row>
    <row r="140" spans="1:11" s="23" customFormat="1" ht="15.75">
      <c r="A140" s="171" t="s">
        <v>47</v>
      </c>
      <c r="B140" s="132" t="s">
        <v>0</v>
      </c>
      <c r="C140" s="132" t="s">
        <v>133</v>
      </c>
      <c r="D140" s="143">
        <f aca="true" t="shared" si="31" ref="D140:I140">D141+D143+D153+D159</f>
        <v>0</v>
      </c>
      <c r="E140" s="143">
        <f t="shared" si="31"/>
        <v>28784.571</v>
      </c>
      <c r="F140" s="143">
        <f t="shared" si="31"/>
        <v>18624.5</v>
      </c>
      <c r="G140" s="143">
        <f t="shared" si="31"/>
        <v>29044.6</v>
      </c>
      <c r="H140" s="143">
        <f t="shared" si="31"/>
        <v>25547.9</v>
      </c>
      <c r="I140" s="143">
        <f t="shared" si="31"/>
        <v>25872.9</v>
      </c>
      <c r="J140" s="147">
        <f t="shared" si="28"/>
        <v>87.96092905393775</v>
      </c>
      <c r="K140" s="134">
        <f t="shared" si="26"/>
        <v>0.9874385940501451</v>
      </c>
    </row>
    <row r="141" spans="1:11" ht="15.75">
      <c r="A141" s="172" t="s">
        <v>48</v>
      </c>
      <c r="B141" s="135" t="s">
        <v>0</v>
      </c>
      <c r="C141" s="135" t="s">
        <v>132</v>
      </c>
      <c r="D141" s="136">
        <f aca="true" t="shared" si="32" ref="D141:I141">D142</f>
        <v>0</v>
      </c>
      <c r="E141" s="136">
        <f t="shared" si="32"/>
        <v>635</v>
      </c>
      <c r="F141" s="136">
        <f t="shared" si="32"/>
        <v>241.5</v>
      </c>
      <c r="G141" s="136">
        <f t="shared" si="32"/>
        <v>635</v>
      </c>
      <c r="H141" s="136">
        <f t="shared" si="32"/>
        <v>617.3</v>
      </c>
      <c r="I141" s="136">
        <f t="shared" si="32"/>
        <v>617.3</v>
      </c>
      <c r="J141" s="147">
        <f t="shared" si="28"/>
        <v>97.21259842519684</v>
      </c>
      <c r="K141" s="134">
        <f t="shared" si="26"/>
        <v>1</v>
      </c>
    </row>
    <row r="142" spans="1:11" s="35" customFormat="1" ht="15.75">
      <c r="A142" s="172" t="s">
        <v>159</v>
      </c>
      <c r="B142" s="135" t="s">
        <v>0</v>
      </c>
      <c r="C142" s="135" t="s">
        <v>132</v>
      </c>
      <c r="D142" s="137"/>
      <c r="E142" s="137">
        <v>635</v>
      </c>
      <c r="F142" s="137">
        <v>241.5</v>
      </c>
      <c r="G142" s="137">
        <v>635</v>
      </c>
      <c r="H142" s="89">
        <v>617.3</v>
      </c>
      <c r="I142" s="137">
        <v>617.3</v>
      </c>
      <c r="J142" s="147">
        <f t="shared" si="28"/>
        <v>97.21259842519684</v>
      </c>
      <c r="K142" s="134">
        <f t="shared" si="26"/>
        <v>1</v>
      </c>
    </row>
    <row r="143" spans="1:11" ht="15.75">
      <c r="A143" s="172" t="s">
        <v>49</v>
      </c>
      <c r="B143" s="135" t="s">
        <v>0</v>
      </c>
      <c r="C143" s="135" t="s">
        <v>135</v>
      </c>
      <c r="D143" s="136">
        <f aca="true" t="shared" si="33" ref="D143:I143">D144+D145+D146+D147+D148+D149+D150+D151+D152</f>
        <v>0</v>
      </c>
      <c r="E143" s="136">
        <f t="shared" si="33"/>
        <v>4510.3</v>
      </c>
      <c r="F143" s="136">
        <f t="shared" si="33"/>
        <v>3210.6</v>
      </c>
      <c r="G143" s="136">
        <f t="shared" si="33"/>
        <v>4510.3</v>
      </c>
      <c r="H143" s="136">
        <f t="shared" si="33"/>
        <v>1535.1999999999998</v>
      </c>
      <c r="I143" s="136">
        <f t="shared" si="33"/>
        <v>1860.1999999999998</v>
      </c>
      <c r="J143" s="147">
        <f t="shared" si="28"/>
        <v>34.037647163159875</v>
      </c>
      <c r="K143" s="134">
        <f t="shared" si="26"/>
        <v>0.8252876034834964</v>
      </c>
    </row>
    <row r="144" spans="1:11" s="35" customFormat="1" ht="15.75">
      <c r="A144" s="172" t="s">
        <v>160</v>
      </c>
      <c r="B144" s="135" t="s">
        <v>0</v>
      </c>
      <c r="C144" s="135" t="s">
        <v>135</v>
      </c>
      <c r="D144" s="137"/>
      <c r="E144" s="137">
        <v>664.5</v>
      </c>
      <c r="F144" s="137">
        <v>519.7</v>
      </c>
      <c r="G144" s="137">
        <v>664.5</v>
      </c>
      <c r="H144" s="89">
        <v>836.4</v>
      </c>
      <c r="I144" s="137">
        <v>836.4</v>
      </c>
      <c r="J144" s="147">
        <f t="shared" si="28"/>
        <v>125.86907449209932</v>
      </c>
      <c r="K144" s="134">
        <f aca="true" t="shared" si="34" ref="K144:K172">H144/I144</f>
        <v>1</v>
      </c>
    </row>
    <row r="145" spans="1:11" s="35" customFormat="1" ht="15.75">
      <c r="A145" s="172" t="s">
        <v>161</v>
      </c>
      <c r="B145" s="135" t="s">
        <v>0</v>
      </c>
      <c r="C145" s="135" t="s">
        <v>135</v>
      </c>
      <c r="D145" s="137"/>
      <c r="E145" s="137">
        <v>283.2</v>
      </c>
      <c r="F145" s="137">
        <v>282.7</v>
      </c>
      <c r="G145" s="137">
        <v>283.2</v>
      </c>
      <c r="H145" s="89">
        <v>528.8</v>
      </c>
      <c r="I145" s="137">
        <v>528.8</v>
      </c>
      <c r="J145" s="147">
        <f t="shared" si="28"/>
        <v>186.7231638418079</v>
      </c>
      <c r="K145" s="134">
        <f t="shared" si="34"/>
        <v>1</v>
      </c>
    </row>
    <row r="146" spans="1:11" s="35" customFormat="1" ht="15.75">
      <c r="A146" s="175"/>
      <c r="B146" s="135" t="s">
        <v>0</v>
      </c>
      <c r="C146" s="135" t="s">
        <v>135</v>
      </c>
      <c r="D146" s="137"/>
      <c r="E146" s="137"/>
      <c r="F146" s="137"/>
      <c r="G146" s="137"/>
      <c r="H146" s="137"/>
      <c r="I146" s="137"/>
      <c r="J146" s="147" t="e">
        <f t="shared" si="28"/>
        <v>#DIV/0!</v>
      </c>
      <c r="K146" s="134" t="e">
        <f t="shared" si="34"/>
        <v>#DIV/0!</v>
      </c>
    </row>
    <row r="147" spans="1:11" s="35" customFormat="1" ht="30">
      <c r="A147" s="175" t="s">
        <v>252</v>
      </c>
      <c r="B147" s="135" t="s">
        <v>0</v>
      </c>
      <c r="C147" s="135" t="s">
        <v>135</v>
      </c>
      <c r="D147" s="137"/>
      <c r="E147" s="137">
        <v>3527.6</v>
      </c>
      <c r="F147" s="137">
        <v>2384</v>
      </c>
      <c r="G147" s="137">
        <v>3527.6</v>
      </c>
      <c r="H147" s="137"/>
      <c r="I147" s="137"/>
      <c r="J147" s="147">
        <f t="shared" si="28"/>
        <v>0</v>
      </c>
      <c r="K147" s="134" t="e">
        <f t="shared" si="34"/>
        <v>#DIV/0!</v>
      </c>
    </row>
    <row r="148" spans="1:11" s="35" customFormat="1" ht="30">
      <c r="A148" s="175" t="s">
        <v>253</v>
      </c>
      <c r="B148" s="135" t="s">
        <v>0</v>
      </c>
      <c r="C148" s="135" t="s">
        <v>135</v>
      </c>
      <c r="D148" s="137"/>
      <c r="E148" s="137">
        <v>35</v>
      </c>
      <c r="F148" s="137">
        <v>24.2</v>
      </c>
      <c r="G148" s="137">
        <v>35</v>
      </c>
      <c r="H148" s="89">
        <v>70</v>
      </c>
      <c r="I148" s="137">
        <v>70</v>
      </c>
      <c r="J148" s="147">
        <f t="shared" si="28"/>
        <v>200</v>
      </c>
      <c r="K148" s="134">
        <f t="shared" si="34"/>
        <v>1</v>
      </c>
    </row>
    <row r="149" spans="1:11" s="35" customFormat="1" ht="30">
      <c r="A149" s="207" t="s">
        <v>310</v>
      </c>
      <c r="B149" s="135" t="s">
        <v>0</v>
      </c>
      <c r="C149" s="135" t="s">
        <v>135</v>
      </c>
      <c r="D149" s="137"/>
      <c r="E149" s="137"/>
      <c r="F149" s="137"/>
      <c r="G149" s="137"/>
      <c r="H149" s="137"/>
      <c r="I149" s="137"/>
      <c r="J149" s="147" t="e">
        <f t="shared" si="28"/>
        <v>#DIV/0!</v>
      </c>
      <c r="K149" s="134" t="e">
        <f t="shared" si="34"/>
        <v>#DIV/0!</v>
      </c>
    </row>
    <row r="150" spans="1:11" s="35" customFormat="1" ht="30">
      <c r="A150" s="206" t="s">
        <v>314</v>
      </c>
      <c r="B150" s="135" t="s">
        <v>0</v>
      </c>
      <c r="C150" s="135" t="s">
        <v>135</v>
      </c>
      <c r="D150" s="137"/>
      <c r="E150" s="137"/>
      <c r="F150" s="137"/>
      <c r="G150" s="137"/>
      <c r="H150" s="137"/>
      <c r="I150" s="137"/>
      <c r="J150" s="147" t="e">
        <f t="shared" si="28"/>
        <v>#DIV/0!</v>
      </c>
      <c r="K150" s="134" t="e">
        <f t="shared" si="34"/>
        <v>#DIV/0!</v>
      </c>
    </row>
    <row r="151" spans="1:11" s="35" customFormat="1" ht="33" customHeight="1">
      <c r="A151" s="206" t="s">
        <v>323</v>
      </c>
      <c r="B151" s="135" t="s">
        <v>0</v>
      </c>
      <c r="C151" s="135" t="s">
        <v>135</v>
      </c>
      <c r="D151" s="137"/>
      <c r="E151" s="137"/>
      <c r="F151" s="137"/>
      <c r="G151" s="137"/>
      <c r="H151" s="158">
        <v>100</v>
      </c>
      <c r="I151" s="141">
        <v>425</v>
      </c>
      <c r="J151" s="147" t="e">
        <f t="shared" si="28"/>
        <v>#DIV/0!</v>
      </c>
      <c r="K151" s="134">
        <f t="shared" si="34"/>
        <v>0.23529411764705882</v>
      </c>
    </row>
    <row r="152" spans="1:11" s="35" customFormat="1" ht="19.5" customHeight="1">
      <c r="A152" s="206" t="s">
        <v>319</v>
      </c>
      <c r="B152" s="135" t="s">
        <v>0</v>
      </c>
      <c r="C152" s="135" t="s">
        <v>135</v>
      </c>
      <c r="D152" s="137"/>
      <c r="E152" s="137"/>
      <c r="F152" s="137"/>
      <c r="G152" s="137"/>
      <c r="H152" s="137"/>
      <c r="I152" s="137"/>
      <c r="J152" s="147" t="e">
        <f t="shared" si="28"/>
        <v>#DIV/0!</v>
      </c>
      <c r="K152" s="134" t="e">
        <f t="shared" si="34"/>
        <v>#DIV/0!</v>
      </c>
    </row>
    <row r="153" spans="1:11" ht="15.75">
      <c r="A153" s="172" t="s">
        <v>50</v>
      </c>
      <c r="B153" s="135" t="s">
        <v>0</v>
      </c>
      <c r="C153" s="135" t="s">
        <v>136</v>
      </c>
      <c r="D153" s="143">
        <f aca="true" t="shared" si="35" ref="D153:I153">D154+D155+D156+D157+D158</f>
        <v>0</v>
      </c>
      <c r="E153" s="143">
        <f t="shared" si="35"/>
        <v>23564.271</v>
      </c>
      <c r="F153" s="143">
        <f t="shared" si="35"/>
        <v>15129.1</v>
      </c>
      <c r="G153" s="143">
        <f t="shared" si="35"/>
        <v>23824.3</v>
      </c>
      <c r="H153" s="143">
        <f t="shared" si="35"/>
        <v>23309.5</v>
      </c>
      <c r="I153" s="143">
        <f t="shared" si="35"/>
        <v>23309.5</v>
      </c>
      <c r="J153" s="147">
        <f t="shared" si="28"/>
        <v>97.83918100426875</v>
      </c>
      <c r="K153" s="134">
        <f t="shared" si="34"/>
        <v>1</v>
      </c>
    </row>
    <row r="154" spans="1:11" s="35" customFormat="1" ht="15.75">
      <c r="A154" s="175" t="s">
        <v>176</v>
      </c>
      <c r="B154" s="135" t="s">
        <v>0</v>
      </c>
      <c r="C154" s="135" t="s">
        <v>136</v>
      </c>
      <c r="D154" s="137"/>
      <c r="E154" s="137">
        <v>403.871</v>
      </c>
      <c r="F154" s="137">
        <v>319.1</v>
      </c>
      <c r="G154" s="137">
        <v>438.1</v>
      </c>
      <c r="H154" s="89">
        <v>491</v>
      </c>
      <c r="I154" s="137">
        <v>491</v>
      </c>
      <c r="J154" s="147">
        <f t="shared" si="28"/>
        <v>112.0748687514266</v>
      </c>
      <c r="K154" s="134">
        <f t="shared" si="34"/>
        <v>1</v>
      </c>
    </row>
    <row r="155" spans="1:11" s="35" customFormat="1" ht="30">
      <c r="A155" s="175" t="s">
        <v>247</v>
      </c>
      <c r="B155" s="135" t="s">
        <v>0</v>
      </c>
      <c r="C155" s="135" t="s">
        <v>136</v>
      </c>
      <c r="D155" s="137"/>
      <c r="E155" s="137">
        <v>14755.1</v>
      </c>
      <c r="F155" s="137">
        <v>10658</v>
      </c>
      <c r="G155" s="137">
        <v>14913</v>
      </c>
      <c r="H155" s="89">
        <v>16298.7</v>
      </c>
      <c r="I155" s="137">
        <v>16298.7</v>
      </c>
      <c r="J155" s="147">
        <f t="shared" si="28"/>
        <v>109.29189297927984</v>
      </c>
      <c r="K155" s="134">
        <f t="shared" si="34"/>
        <v>1</v>
      </c>
    </row>
    <row r="156" spans="1:11" s="35" customFormat="1" ht="30">
      <c r="A156" s="175" t="s">
        <v>181</v>
      </c>
      <c r="B156" s="135" t="s">
        <v>0</v>
      </c>
      <c r="C156" s="135" t="s">
        <v>136</v>
      </c>
      <c r="D156" s="137"/>
      <c r="E156" s="137">
        <v>2076.8</v>
      </c>
      <c r="F156" s="137">
        <v>1376.1</v>
      </c>
      <c r="G156" s="137">
        <v>2087.2</v>
      </c>
      <c r="H156" s="89">
        <v>2130.4</v>
      </c>
      <c r="I156" s="137">
        <v>2130.4</v>
      </c>
      <c r="J156" s="147">
        <f t="shared" si="28"/>
        <v>102.06975852817173</v>
      </c>
      <c r="K156" s="134">
        <f t="shared" si="34"/>
        <v>1</v>
      </c>
    </row>
    <row r="157" spans="1:11" s="35" customFormat="1" ht="15.75">
      <c r="A157" s="175" t="s">
        <v>182</v>
      </c>
      <c r="B157" s="135" t="s">
        <v>0</v>
      </c>
      <c r="C157" s="135" t="s">
        <v>136</v>
      </c>
      <c r="D157" s="137"/>
      <c r="E157" s="137">
        <v>932</v>
      </c>
      <c r="F157" s="137">
        <v>615.9</v>
      </c>
      <c r="G157" s="137">
        <v>932</v>
      </c>
      <c r="H157" s="89">
        <v>904.3</v>
      </c>
      <c r="I157" s="137">
        <v>904.3</v>
      </c>
      <c r="J157" s="147">
        <f t="shared" si="28"/>
        <v>97.02789699570815</v>
      </c>
      <c r="K157" s="134">
        <f t="shared" si="34"/>
        <v>1</v>
      </c>
    </row>
    <row r="158" spans="1:11" s="35" customFormat="1" ht="30">
      <c r="A158" s="175" t="s">
        <v>180</v>
      </c>
      <c r="B158" s="135" t="s">
        <v>0</v>
      </c>
      <c r="C158" s="135" t="s">
        <v>136</v>
      </c>
      <c r="D158" s="137"/>
      <c r="E158" s="137">
        <v>5396.5</v>
      </c>
      <c r="F158" s="137">
        <v>2160</v>
      </c>
      <c r="G158" s="137">
        <v>5454</v>
      </c>
      <c r="H158" s="89">
        <v>3485.1</v>
      </c>
      <c r="I158" s="137">
        <v>3485.1</v>
      </c>
      <c r="J158" s="147">
        <f t="shared" si="28"/>
        <v>63.8998899889989</v>
      </c>
      <c r="K158" s="134">
        <f>H158/I158</f>
        <v>1</v>
      </c>
    </row>
    <row r="159" spans="1:11" ht="15.75">
      <c r="A159" s="172" t="s">
        <v>51</v>
      </c>
      <c r="B159" s="135" t="s">
        <v>0</v>
      </c>
      <c r="C159" s="135" t="s">
        <v>137</v>
      </c>
      <c r="D159" s="136">
        <f aca="true" t="shared" si="36" ref="D159:I159">D160</f>
        <v>0</v>
      </c>
      <c r="E159" s="136">
        <f t="shared" si="36"/>
        <v>75</v>
      </c>
      <c r="F159" s="136">
        <f t="shared" si="36"/>
        <v>43.3</v>
      </c>
      <c r="G159" s="136">
        <f t="shared" si="36"/>
        <v>75</v>
      </c>
      <c r="H159" s="160">
        <f t="shared" si="36"/>
        <v>85.9</v>
      </c>
      <c r="I159" s="136">
        <f t="shared" si="36"/>
        <v>85.9</v>
      </c>
      <c r="J159" s="147">
        <f t="shared" si="28"/>
        <v>114.53333333333333</v>
      </c>
      <c r="K159" s="134">
        <f t="shared" si="34"/>
        <v>1</v>
      </c>
    </row>
    <row r="160" spans="1:11" s="35" customFormat="1" ht="15.75">
      <c r="A160" s="172" t="s">
        <v>162</v>
      </c>
      <c r="B160" s="135" t="s">
        <v>0</v>
      </c>
      <c r="C160" s="135" t="s">
        <v>137</v>
      </c>
      <c r="D160" s="141"/>
      <c r="E160" s="141">
        <v>75</v>
      </c>
      <c r="F160" s="141">
        <v>43.3</v>
      </c>
      <c r="G160" s="141">
        <v>75</v>
      </c>
      <c r="H160" s="158">
        <v>85.9</v>
      </c>
      <c r="I160" s="141">
        <v>85.9</v>
      </c>
      <c r="J160" s="147">
        <f t="shared" si="28"/>
        <v>114.53333333333333</v>
      </c>
      <c r="K160" s="134">
        <f t="shared" si="34"/>
        <v>1</v>
      </c>
    </row>
    <row r="161" spans="1:11" s="35" customFormat="1" ht="15.75">
      <c r="A161" s="171" t="s">
        <v>46</v>
      </c>
      <c r="B161" s="151" t="s">
        <v>1</v>
      </c>
      <c r="C161" s="151" t="s">
        <v>134</v>
      </c>
      <c r="D161" s="146"/>
      <c r="E161" s="146">
        <v>160</v>
      </c>
      <c r="F161" s="146">
        <v>118.2</v>
      </c>
      <c r="G161" s="146">
        <v>160</v>
      </c>
      <c r="H161" s="162">
        <v>200</v>
      </c>
      <c r="I161" s="146">
        <v>200</v>
      </c>
      <c r="J161" s="147">
        <f t="shared" si="28"/>
        <v>125</v>
      </c>
      <c r="K161" s="134">
        <f t="shared" si="34"/>
        <v>1</v>
      </c>
    </row>
    <row r="162" spans="1:11" s="23" customFormat="1" ht="15.75">
      <c r="A162" s="171" t="s">
        <v>340</v>
      </c>
      <c r="B162" s="132"/>
      <c r="C162" s="132"/>
      <c r="D162" s="143">
        <f>D163+D166+D170</f>
        <v>0</v>
      </c>
      <c r="E162" s="143">
        <f>E163+E166+E170</f>
        <v>16034.4</v>
      </c>
      <c r="F162" s="143">
        <f>F163+F166+F170</f>
        <v>11572.8</v>
      </c>
      <c r="G162" s="143">
        <f>G163+G166+G170</f>
        <v>16073.999999999998</v>
      </c>
      <c r="H162" s="143">
        <f>H163+H166+H170+H171</f>
        <v>21795.8</v>
      </c>
      <c r="I162" s="143">
        <f>I163+I166+I170</f>
        <v>17295.8</v>
      </c>
      <c r="J162" s="147">
        <f t="shared" si="28"/>
        <v>135.5966156526067</v>
      </c>
      <c r="K162" s="134">
        <f t="shared" si="34"/>
        <v>1.2601787717249275</v>
      </c>
    </row>
    <row r="163" spans="1:11" ht="30">
      <c r="A163" s="172" t="s">
        <v>18</v>
      </c>
      <c r="B163" s="135" t="s">
        <v>138</v>
      </c>
      <c r="C163" s="135" t="s">
        <v>132</v>
      </c>
      <c r="D163" s="136">
        <f aca="true" t="shared" si="37" ref="D163:I163">D164+D165</f>
        <v>0</v>
      </c>
      <c r="E163" s="136">
        <f t="shared" si="37"/>
        <v>14076.9</v>
      </c>
      <c r="F163" s="136">
        <f t="shared" si="37"/>
        <v>10071</v>
      </c>
      <c r="G163" s="136">
        <f t="shared" si="37"/>
        <v>14076.9</v>
      </c>
      <c r="H163" s="155">
        <f t="shared" si="37"/>
        <v>15077.8</v>
      </c>
      <c r="I163" s="136">
        <f t="shared" si="37"/>
        <v>15077.8</v>
      </c>
      <c r="J163" s="147">
        <f t="shared" si="28"/>
        <v>107.11023023535012</v>
      </c>
      <c r="K163" s="134">
        <f t="shared" si="34"/>
        <v>1</v>
      </c>
    </row>
    <row r="164" spans="1:11" s="35" customFormat="1" ht="15.75">
      <c r="A164" s="175" t="s">
        <v>171</v>
      </c>
      <c r="B164" s="156"/>
      <c r="C164" s="156"/>
      <c r="D164" s="137"/>
      <c r="E164" s="137">
        <v>7876.9</v>
      </c>
      <c r="F164" s="137">
        <v>5909.1</v>
      </c>
      <c r="G164" s="137">
        <v>7876.9</v>
      </c>
      <c r="H164" s="166">
        <v>7877.8</v>
      </c>
      <c r="I164" s="139">
        <v>7877.8</v>
      </c>
      <c r="J164" s="147">
        <f t="shared" si="28"/>
        <v>100.01142581472406</v>
      </c>
      <c r="K164" s="134">
        <f t="shared" si="34"/>
        <v>1</v>
      </c>
    </row>
    <row r="165" spans="1:11" s="35" customFormat="1" ht="15.75">
      <c r="A165" s="175" t="s">
        <v>172</v>
      </c>
      <c r="B165" s="156"/>
      <c r="C165" s="156"/>
      <c r="D165" s="137"/>
      <c r="E165" s="137">
        <v>6200</v>
      </c>
      <c r="F165" s="137">
        <v>4161.9</v>
      </c>
      <c r="G165" s="137">
        <v>6200</v>
      </c>
      <c r="H165" s="89">
        <v>7200</v>
      </c>
      <c r="I165" s="137">
        <v>7200</v>
      </c>
      <c r="J165" s="147">
        <f t="shared" si="28"/>
        <v>116.12903225806453</v>
      </c>
      <c r="K165" s="134">
        <f t="shared" si="34"/>
        <v>1</v>
      </c>
    </row>
    <row r="166" spans="1:11" ht="45">
      <c r="A166" s="172" t="s">
        <v>20</v>
      </c>
      <c r="B166" s="135"/>
      <c r="C166" s="135"/>
      <c r="D166" s="137">
        <f aca="true" t="shared" si="38" ref="D166:I166">D167+D168+D169</f>
        <v>0</v>
      </c>
      <c r="E166" s="137">
        <f t="shared" si="38"/>
        <v>1485.7</v>
      </c>
      <c r="F166" s="137">
        <f t="shared" si="38"/>
        <v>1030</v>
      </c>
      <c r="G166" s="137">
        <f t="shared" si="38"/>
        <v>1525.3</v>
      </c>
      <c r="H166" s="137">
        <f t="shared" si="38"/>
        <v>1618</v>
      </c>
      <c r="I166" s="137">
        <f t="shared" si="38"/>
        <v>1618</v>
      </c>
      <c r="J166" s="147">
        <f t="shared" si="28"/>
        <v>106.07749295220611</v>
      </c>
      <c r="K166" s="134">
        <f t="shared" si="34"/>
        <v>1</v>
      </c>
    </row>
    <row r="167" spans="1:11" s="35" customFormat="1" ht="30.75" customHeight="1">
      <c r="A167" s="175" t="s">
        <v>278</v>
      </c>
      <c r="B167" s="138" t="s">
        <v>142</v>
      </c>
      <c r="C167" s="138" t="s">
        <v>132</v>
      </c>
      <c r="D167" s="137"/>
      <c r="E167" s="137"/>
      <c r="F167" s="137">
        <v>0</v>
      </c>
      <c r="G167" s="137">
        <v>39.6</v>
      </c>
      <c r="H167" s="89">
        <v>37.6</v>
      </c>
      <c r="I167" s="137">
        <v>37.6</v>
      </c>
      <c r="J167" s="147">
        <f t="shared" si="28"/>
        <v>94.94949494949495</v>
      </c>
      <c r="K167" s="134">
        <f t="shared" si="34"/>
        <v>1</v>
      </c>
    </row>
    <row r="168" spans="1:11" s="80" customFormat="1" ht="15.75">
      <c r="A168" s="171" t="s">
        <v>241</v>
      </c>
      <c r="B168" s="151" t="s">
        <v>134</v>
      </c>
      <c r="C168" s="151" t="s">
        <v>135</v>
      </c>
      <c r="D168" s="146"/>
      <c r="E168" s="146">
        <v>1316</v>
      </c>
      <c r="F168" s="146">
        <v>860.3</v>
      </c>
      <c r="G168" s="146">
        <v>1316</v>
      </c>
      <c r="H168" s="162">
        <v>1423.9</v>
      </c>
      <c r="I168" s="146">
        <v>1423.9</v>
      </c>
      <c r="J168" s="147">
        <f t="shared" si="28"/>
        <v>108.19908814589667</v>
      </c>
      <c r="K168" s="134">
        <f t="shared" si="34"/>
        <v>1</v>
      </c>
    </row>
    <row r="169" spans="1:11" s="80" customFormat="1" ht="15.75">
      <c r="A169" s="171" t="s">
        <v>248</v>
      </c>
      <c r="B169" s="151" t="s">
        <v>142</v>
      </c>
      <c r="C169" s="151" t="s">
        <v>132</v>
      </c>
      <c r="D169" s="146"/>
      <c r="E169" s="146">
        <v>169.7</v>
      </c>
      <c r="F169" s="146">
        <v>169.7</v>
      </c>
      <c r="G169" s="146">
        <v>169.7</v>
      </c>
      <c r="H169" s="162">
        <v>156.5</v>
      </c>
      <c r="I169" s="146">
        <v>156.5</v>
      </c>
      <c r="J169" s="147">
        <f t="shared" si="28"/>
        <v>92.22156747200944</v>
      </c>
      <c r="K169" s="134">
        <f t="shared" si="34"/>
        <v>1</v>
      </c>
    </row>
    <row r="170" spans="1:11" s="80" customFormat="1" ht="42.75">
      <c r="A170" s="171" t="s">
        <v>322</v>
      </c>
      <c r="B170" s="151" t="s">
        <v>138</v>
      </c>
      <c r="C170" s="151" t="s">
        <v>135</v>
      </c>
      <c r="D170" s="146"/>
      <c r="E170" s="146">
        <v>471.8</v>
      </c>
      <c r="F170" s="146">
        <v>471.8</v>
      </c>
      <c r="G170" s="146">
        <v>471.8</v>
      </c>
      <c r="H170" s="162">
        <v>600</v>
      </c>
      <c r="I170" s="146">
        <v>600</v>
      </c>
      <c r="J170" s="147">
        <f t="shared" si="28"/>
        <v>127.17253073336158</v>
      </c>
      <c r="K170" s="134">
        <f t="shared" si="34"/>
        <v>1</v>
      </c>
    </row>
    <row r="171" spans="1:11" s="35" customFormat="1" ht="15.75">
      <c r="A171" s="175" t="s">
        <v>263</v>
      </c>
      <c r="B171" s="138" t="s">
        <v>138</v>
      </c>
      <c r="C171" s="138" t="s">
        <v>134</v>
      </c>
      <c r="D171" s="137"/>
      <c r="E171" s="137">
        <v>5000</v>
      </c>
      <c r="F171" s="137">
        <v>5000</v>
      </c>
      <c r="G171" s="137">
        <v>5000</v>
      </c>
      <c r="H171" s="89">
        <v>4500</v>
      </c>
      <c r="I171" s="137">
        <v>5742.5</v>
      </c>
      <c r="J171" s="147">
        <f t="shared" si="28"/>
        <v>90</v>
      </c>
      <c r="K171" s="134">
        <f t="shared" si="34"/>
        <v>0.783630822812364</v>
      </c>
    </row>
    <row r="172" spans="1:11" ht="15.75">
      <c r="A172" s="19" t="s">
        <v>131</v>
      </c>
      <c r="B172" s="132"/>
      <c r="C172" s="132"/>
      <c r="D172" s="143">
        <f aca="true" t="shared" si="39" ref="D172:I172">D12+D52+D57+D73+D83+D87+D135+D138+D140+D161+D162</f>
        <v>88336.40000000001</v>
      </c>
      <c r="E172" s="143">
        <f t="shared" si="39"/>
        <v>288376.771</v>
      </c>
      <c r="F172" s="143">
        <f t="shared" si="39"/>
        <v>204429.3</v>
      </c>
      <c r="G172" s="143">
        <f t="shared" si="39"/>
        <v>196760.7</v>
      </c>
      <c r="H172" s="143">
        <f t="shared" si="39"/>
        <v>331558.7</v>
      </c>
      <c r="I172" s="143">
        <f t="shared" si="39"/>
        <v>379884.30000000005</v>
      </c>
      <c r="J172" s="147">
        <f t="shared" si="28"/>
        <v>168.50859953232532</v>
      </c>
      <c r="K172" s="134">
        <f t="shared" si="34"/>
        <v>0.8727886359083541</v>
      </c>
    </row>
    <row r="173" spans="1:11" ht="15.75">
      <c r="A173" s="58"/>
      <c r="B173" s="59"/>
      <c r="C173" s="59"/>
      <c r="D173" s="61"/>
      <c r="E173" s="61"/>
      <c r="F173" s="61"/>
      <c r="G173" s="61"/>
      <c r="H173" s="61"/>
      <c r="I173" s="61"/>
      <c r="J173" s="167"/>
      <c r="K173" s="60"/>
    </row>
    <row r="174" spans="1:11" ht="15.75">
      <c r="A174" s="58"/>
      <c r="B174" s="59"/>
      <c r="C174" s="59"/>
      <c r="D174" s="61"/>
      <c r="E174" s="61"/>
      <c r="F174" s="61"/>
      <c r="G174" s="61"/>
      <c r="H174" s="61"/>
      <c r="I174" s="61"/>
      <c r="J174" s="167"/>
      <c r="K174" s="60"/>
    </row>
    <row r="175" spans="1:11" ht="15.75">
      <c r="A175" s="16"/>
      <c r="B175" s="24"/>
      <c r="C175" s="24"/>
      <c r="D175" s="24"/>
      <c r="E175" s="24"/>
      <c r="F175" s="24"/>
      <c r="G175" s="24"/>
      <c r="H175" s="17"/>
      <c r="J175" s="167"/>
      <c r="K175" s="27"/>
    </row>
    <row r="176" spans="1:11" ht="229.5">
      <c r="A176" s="8" t="s">
        <v>2</v>
      </c>
      <c r="B176" s="18" t="s">
        <v>129</v>
      </c>
      <c r="C176" s="7" t="s">
        <v>130</v>
      </c>
      <c r="D176" s="38" t="s">
        <v>259</v>
      </c>
      <c r="E176" s="38" t="s">
        <v>264</v>
      </c>
      <c r="F176" s="38" t="s">
        <v>265</v>
      </c>
      <c r="G176" s="38" t="s">
        <v>266</v>
      </c>
      <c r="H176" s="39" t="s">
        <v>321</v>
      </c>
      <c r="I176" s="40" t="s">
        <v>260</v>
      </c>
      <c r="J176" s="40" t="s">
        <v>342</v>
      </c>
      <c r="K176" s="40" t="s">
        <v>341</v>
      </c>
    </row>
    <row r="177" spans="1:11" ht="31.5">
      <c r="A177" s="115" t="s">
        <v>184</v>
      </c>
      <c r="B177" s="57"/>
      <c r="C177" s="57"/>
      <c r="D177" s="55">
        <f aca="true" t="shared" si="40" ref="D177:I177">D14+D17+D18+D21+D26+D27+D28+D29+D30+D32+D40+D116+D157</f>
        <v>16348.8</v>
      </c>
      <c r="E177" s="55">
        <f t="shared" si="40"/>
        <v>24311.599999999995</v>
      </c>
      <c r="F177" s="55">
        <f t="shared" si="40"/>
        <v>18601.300000000003</v>
      </c>
      <c r="G177" s="55">
        <f t="shared" si="40"/>
        <v>25081.699999999997</v>
      </c>
      <c r="H177" s="55">
        <f t="shared" si="40"/>
        <v>31985.100000000006</v>
      </c>
      <c r="I177" s="55">
        <f t="shared" si="40"/>
        <v>37262.50000000001</v>
      </c>
      <c r="J177" s="147">
        <f t="shared" si="28"/>
        <v>127.52365270296676</v>
      </c>
      <c r="K177" s="45">
        <f>H177/I177</f>
        <v>0.8583723582690372</v>
      </c>
    </row>
    <row r="180" spans="1:2" ht="15.75">
      <c r="A180" s="1" t="s">
        <v>218</v>
      </c>
      <c r="B180" s="1" t="s">
        <v>343</v>
      </c>
    </row>
    <row r="182" ht="15.75">
      <c r="H182" s="114"/>
    </row>
    <row r="183" ht="15.75">
      <c r="A183" s="70" t="s">
        <v>255</v>
      </c>
    </row>
  </sheetData>
  <sheetProtection/>
  <mergeCells count="1">
    <mergeCell ref="A2:K3"/>
  </mergeCells>
  <printOptions horizontalCentered="1"/>
  <pageMargins left="0.7480314960629921" right="0.3937007874015748" top="0.4330708661417323" bottom="0.4330708661417323" header="0.1968503937007874" footer="0.1968503937007874"/>
  <pageSetup fitToHeight="4" fitToWidth="3" horizontalDpi="600" verticalDpi="600" orientation="portrait" paperSize="9" scale="50" r:id="rId2"/>
  <headerFooter alignWithMargins="0">
    <oddFooter>&amp;C&amp;8 &amp;P</oddFooter>
  </headerFooter>
  <rowBreaks count="1" manualBreakCount="1">
    <brk id="77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2">
      <selection activeCell="A4" sqref="A4"/>
    </sheetView>
  </sheetViews>
  <sheetFormatPr defaultColWidth="9.00390625" defaultRowHeight="12.75"/>
  <cols>
    <col min="1" max="1" width="33.00390625" style="0" customWidth="1"/>
    <col min="2" max="2" width="7.125" style="0" customWidth="1"/>
    <col min="3" max="3" width="6.375" style="0" customWidth="1"/>
    <col min="4" max="5" width="10.00390625" style="0" customWidth="1"/>
    <col min="6" max="6" width="10.25390625" style="0" customWidth="1"/>
    <col min="7" max="7" width="12.00390625" style="0" customWidth="1"/>
  </cols>
  <sheetData>
    <row r="1" spans="1:10" ht="12.75">
      <c r="A1" s="419" t="s">
        <v>224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36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</row>
    <row r="3" spans="1:10" ht="15.75">
      <c r="A3" s="25"/>
      <c r="B3" s="25"/>
      <c r="C3" s="25"/>
      <c r="D3" s="25"/>
      <c r="E3" s="25"/>
      <c r="F3" s="25"/>
      <c r="G3" s="25"/>
      <c r="H3" s="25"/>
      <c r="I3" s="1"/>
      <c r="J3" s="1"/>
    </row>
    <row r="4" spans="1:10" ht="15.75">
      <c r="A4" s="5"/>
      <c r="B4" s="5"/>
      <c r="C4" s="1"/>
      <c r="D4" s="1"/>
      <c r="E4" s="1"/>
      <c r="F4" s="1"/>
      <c r="G4" s="1"/>
      <c r="H4" s="5" t="s">
        <v>144</v>
      </c>
      <c r="I4" s="1"/>
      <c r="J4" s="1"/>
    </row>
    <row r="5" spans="1:10" ht="51">
      <c r="A5" s="8" t="s">
        <v>2</v>
      </c>
      <c r="B5" s="18" t="s">
        <v>129</v>
      </c>
      <c r="C5" s="7" t="s">
        <v>130</v>
      </c>
      <c r="D5" s="38" t="s">
        <v>223</v>
      </c>
      <c r="E5" s="38" t="s">
        <v>240</v>
      </c>
      <c r="F5" s="38" t="s">
        <v>254</v>
      </c>
      <c r="G5" s="38" t="s">
        <v>185</v>
      </c>
      <c r="H5" s="39" t="s">
        <v>225</v>
      </c>
      <c r="I5" s="40" t="s">
        <v>226</v>
      </c>
      <c r="J5" s="40" t="s">
        <v>187</v>
      </c>
    </row>
    <row r="6" spans="1:10" ht="15.75">
      <c r="A6" s="19" t="s">
        <v>40</v>
      </c>
      <c r="B6" s="78" t="s">
        <v>141</v>
      </c>
      <c r="C6" s="78" t="s">
        <v>133</v>
      </c>
      <c r="D6" s="82">
        <f aca="true" t="shared" si="0" ref="D6:I6">D7+D12+D23+D29</f>
        <v>163952.4</v>
      </c>
      <c r="E6" s="82">
        <f t="shared" si="0"/>
        <v>160522.6</v>
      </c>
      <c r="F6" s="82">
        <f t="shared" si="0"/>
        <v>116212.99999999999</v>
      </c>
      <c r="G6" s="82">
        <f t="shared" si="0"/>
        <v>167094.2</v>
      </c>
      <c r="H6" s="82">
        <f t="shared" si="0"/>
        <v>215211.69999999998</v>
      </c>
      <c r="I6" s="82">
        <f t="shared" si="0"/>
        <v>142180.6</v>
      </c>
      <c r="J6" s="83">
        <f aca="true" t="shared" si="1" ref="J6:J49">H6/I6</f>
        <v>1.513650244829463</v>
      </c>
    </row>
    <row r="7" spans="1:10" ht="15.75">
      <c r="A7" s="21" t="s">
        <v>41</v>
      </c>
      <c r="B7" s="75" t="s">
        <v>141</v>
      </c>
      <c r="C7" s="75" t="s">
        <v>132</v>
      </c>
      <c r="D7" s="76">
        <f aca="true" t="shared" si="2" ref="D7:I7">D8+D9+D10+D11</f>
        <v>37177.7</v>
      </c>
      <c r="E7" s="76">
        <f t="shared" si="2"/>
        <v>29699.2</v>
      </c>
      <c r="F7" s="76">
        <f t="shared" si="2"/>
        <v>24659.5</v>
      </c>
      <c r="G7" s="76">
        <f t="shared" si="2"/>
        <v>34822.9</v>
      </c>
      <c r="H7" s="76">
        <f t="shared" si="2"/>
        <v>40893.6</v>
      </c>
      <c r="I7" s="76">
        <f t="shared" si="2"/>
        <v>155.6</v>
      </c>
      <c r="J7" s="83">
        <f t="shared" si="1"/>
        <v>262.8123393316195</v>
      </c>
    </row>
    <row r="8" spans="1:10" ht="25.5">
      <c r="A8" s="33" t="s">
        <v>183</v>
      </c>
      <c r="B8" s="84"/>
      <c r="C8" s="84"/>
      <c r="D8" s="85">
        <v>146.2</v>
      </c>
      <c r="E8" s="86">
        <v>249.2</v>
      </c>
      <c r="F8" s="86">
        <v>59.5</v>
      </c>
      <c r="G8" s="86">
        <v>93.5</v>
      </c>
      <c r="H8" s="87">
        <v>155.6</v>
      </c>
      <c r="I8" s="87">
        <v>155.6</v>
      </c>
      <c r="J8" s="83">
        <f t="shared" si="1"/>
        <v>1</v>
      </c>
    </row>
    <row r="9" spans="1:10" ht="25.5">
      <c r="A9" s="33" t="s">
        <v>245</v>
      </c>
      <c r="B9" s="84"/>
      <c r="C9" s="84"/>
      <c r="D9" s="85">
        <v>550</v>
      </c>
      <c r="E9" s="86"/>
      <c r="F9" s="86"/>
      <c r="G9" s="86"/>
      <c r="H9" s="87"/>
      <c r="I9" s="87"/>
      <c r="J9" s="83" t="e">
        <f t="shared" si="1"/>
        <v>#DIV/0!</v>
      </c>
    </row>
    <row r="10" spans="1:10" ht="25.5">
      <c r="A10" s="33" t="s">
        <v>244</v>
      </c>
      <c r="B10" s="84"/>
      <c r="C10" s="84"/>
      <c r="D10" s="85">
        <v>1500</v>
      </c>
      <c r="E10" s="86"/>
      <c r="F10" s="86"/>
      <c r="G10" s="86"/>
      <c r="H10" s="87"/>
      <c r="I10" s="87"/>
      <c r="J10" s="83" t="e">
        <f t="shared" si="1"/>
        <v>#DIV/0!</v>
      </c>
    </row>
    <row r="11" spans="1:10" ht="12.75">
      <c r="A11" s="33" t="s">
        <v>149</v>
      </c>
      <c r="B11" s="84"/>
      <c r="C11" s="84"/>
      <c r="D11" s="85">
        <v>34981.5</v>
      </c>
      <c r="E11" s="86">
        <v>29450</v>
      </c>
      <c r="F11" s="86">
        <v>24600</v>
      </c>
      <c r="G11" s="86">
        <v>34729.4</v>
      </c>
      <c r="H11" s="87">
        <v>40738</v>
      </c>
      <c r="I11" s="87"/>
      <c r="J11" s="83" t="e">
        <f t="shared" si="1"/>
        <v>#DIV/0!</v>
      </c>
    </row>
    <row r="12" spans="1:10" ht="15.75">
      <c r="A12" s="21" t="s">
        <v>42</v>
      </c>
      <c r="B12" s="75" t="s">
        <v>141</v>
      </c>
      <c r="C12" s="75" t="s">
        <v>134</v>
      </c>
      <c r="D12" s="76">
        <f aca="true" t="shared" si="3" ref="D12:I12">D13+D14+D15+D16+D17+D18+D19+D21+D20+D22</f>
        <v>119910.49999999999</v>
      </c>
      <c r="E12" s="76">
        <f t="shared" si="3"/>
        <v>121104.29999999999</v>
      </c>
      <c r="F12" s="76">
        <f t="shared" si="3"/>
        <v>85006.2</v>
      </c>
      <c r="G12" s="76">
        <f t="shared" si="3"/>
        <v>122568.40000000001</v>
      </c>
      <c r="H12" s="76">
        <f t="shared" si="3"/>
        <v>167485.59999999998</v>
      </c>
      <c r="I12" s="76">
        <f t="shared" si="3"/>
        <v>128058.6</v>
      </c>
      <c r="J12" s="83">
        <f t="shared" si="1"/>
        <v>1.307882485049813</v>
      </c>
    </row>
    <row r="13" spans="1:10" ht="25.5">
      <c r="A13" s="33" t="s">
        <v>176</v>
      </c>
      <c r="B13" s="84"/>
      <c r="C13" s="84"/>
      <c r="D13" s="85">
        <v>308.2</v>
      </c>
      <c r="E13" s="86">
        <v>405.6</v>
      </c>
      <c r="F13" s="86">
        <v>274</v>
      </c>
      <c r="G13" s="86">
        <v>371.2</v>
      </c>
      <c r="H13" s="87">
        <v>405.9</v>
      </c>
      <c r="I13" s="87">
        <v>405.9</v>
      </c>
      <c r="J13" s="83">
        <f t="shared" si="1"/>
        <v>1</v>
      </c>
    </row>
    <row r="14" spans="1:10" ht="25.5">
      <c r="A14" s="33" t="s">
        <v>177</v>
      </c>
      <c r="B14" s="84"/>
      <c r="C14" s="84"/>
      <c r="D14" s="85">
        <v>123.4</v>
      </c>
      <c r="E14" s="86">
        <v>242.3</v>
      </c>
      <c r="F14" s="86">
        <v>38.5</v>
      </c>
      <c r="G14" s="86">
        <v>98.7</v>
      </c>
      <c r="H14" s="87">
        <v>210.4</v>
      </c>
      <c r="I14" s="87">
        <v>210.4</v>
      </c>
      <c r="J14" s="83">
        <f t="shared" si="1"/>
        <v>1</v>
      </c>
    </row>
    <row r="15" spans="1:10" ht="25.5">
      <c r="A15" s="33" t="s">
        <v>178</v>
      </c>
      <c r="B15" s="84"/>
      <c r="C15" s="84"/>
      <c r="D15" s="85">
        <v>20</v>
      </c>
      <c r="E15" s="86">
        <v>560</v>
      </c>
      <c r="F15" s="86">
        <v>20</v>
      </c>
      <c r="G15" s="86">
        <v>100.4</v>
      </c>
      <c r="H15" s="87">
        <v>422.1</v>
      </c>
      <c r="I15" s="87">
        <v>422.1</v>
      </c>
      <c r="J15" s="83">
        <f t="shared" si="1"/>
        <v>1</v>
      </c>
    </row>
    <row r="16" spans="1:10" ht="12.75">
      <c r="A16" s="33" t="s">
        <v>179</v>
      </c>
      <c r="B16" s="84"/>
      <c r="C16" s="84"/>
      <c r="D16" s="85">
        <v>81187.5</v>
      </c>
      <c r="E16" s="86">
        <v>88933.3</v>
      </c>
      <c r="F16" s="86">
        <v>59525.2</v>
      </c>
      <c r="G16" s="86">
        <v>88933.3</v>
      </c>
      <c r="H16" s="87">
        <v>120270.6</v>
      </c>
      <c r="I16" s="87">
        <v>120270.6</v>
      </c>
      <c r="J16" s="83">
        <f t="shared" si="1"/>
        <v>1</v>
      </c>
    </row>
    <row r="17" spans="1:10" ht="12.75">
      <c r="A17" s="33" t="s">
        <v>166</v>
      </c>
      <c r="B17" s="84"/>
      <c r="C17" s="84"/>
      <c r="D17" s="85">
        <v>24371.2</v>
      </c>
      <c r="E17" s="86">
        <v>20091.6</v>
      </c>
      <c r="F17" s="86">
        <v>16184.3</v>
      </c>
      <c r="G17" s="86">
        <v>20443.3</v>
      </c>
      <c r="H17" s="87">
        <v>35153</v>
      </c>
      <c r="I17" s="87"/>
      <c r="J17" s="83" t="e">
        <f t="shared" si="1"/>
        <v>#DIV/0!</v>
      </c>
    </row>
    <row r="18" spans="1:10" ht="25.5">
      <c r="A18" s="33" t="s">
        <v>229</v>
      </c>
      <c r="B18" s="84"/>
      <c r="C18" s="84"/>
      <c r="D18" s="85">
        <v>2735.9</v>
      </c>
      <c r="E18" s="86">
        <v>2883.9</v>
      </c>
      <c r="F18" s="86">
        <v>1773.7</v>
      </c>
      <c r="G18" s="86">
        <v>2883.9</v>
      </c>
      <c r="H18" s="87">
        <v>833.8</v>
      </c>
      <c r="I18" s="87"/>
      <c r="J18" s="83" t="e">
        <f t="shared" si="1"/>
        <v>#DIV/0!</v>
      </c>
    </row>
    <row r="19" spans="1:10" ht="12.75">
      <c r="A19" s="33" t="s">
        <v>193</v>
      </c>
      <c r="B19" s="84"/>
      <c r="C19" s="84"/>
      <c r="D19" s="85">
        <v>4865.5</v>
      </c>
      <c r="E19" s="86">
        <v>3451.6</v>
      </c>
      <c r="F19" s="86">
        <v>2656.8</v>
      </c>
      <c r="G19" s="86">
        <v>3750.8</v>
      </c>
      <c r="H19" s="87">
        <v>3950</v>
      </c>
      <c r="I19" s="87"/>
      <c r="J19" s="83" t="e">
        <f t="shared" si="1"/>
        <v>#DIV/0!</v>
      </c>
    </row>
    <row r="20" spans="1:10" ht="38.25">
      <c r="A20" s="33" t="s">
        <v>227</v>
      </c>
      <c r="B20" s="84"/>
      <c r="C20" s="84"/>
      <c r="D20" s="85"/>
      <c r="E20" s="86">
        <v>1006</v>
      </c>
      <c r="F20" s="86">
        <v>1004.8</v>
      </c>
      <c r="G20" s="86">
        <v>1004.8</v>
      </c>
      <c r="H20" s="87">
        <v>981.8</v>
      </c>
      <c r="I20" s="87">
        <v>981.8</v>
      </c>
      <c r="J20" s="83">
        <f t="shared" si="1"/>
        <v>1</v>
      </c>
    </row>
    <row r="21" spans="1:10" ht="12.75">
      <c r="A21" s="33" t="s">
        <v>150</v>
      </c>
      <c r="B21" s="84"/>
      <c r="C21" s="84"/>
      <c r="D21" s="85">
        <v>5087.4</v>
      </c>
      <c r="E21" s="86">
        <v>3530</v>
      </c>
      <c r="F21" s="86">
        <v>3528.9</v>
      </c>
      <c r="G21" s="86">
        <v>4982</v>
      </c>
      <c r="H21" s="87">
        <v>5258</v>
      </c>
      <c r="I21" s="87">
        <v>5767.8</v>
      </c>
      <c r="J21" s="83">
        <f t="shared" si="1"/>
        <v>0.9116127466278303</v>
      </c>
    </row>
    <row r="22" spans="1:10" ht="25.5">
      <c r="A22" s="33" t="s">
        <v>246</v>
      </c>
      <c r="B22" s="84"/>
      <c r="C22" s="84"/>
      <c r="D22" s="85">
        <v>1211.4</v>
      </c>
      <c r="E22" s="86">
        <v>0</v>
      </c>
      <c r="F22" s="86"/>
      <c r="G22" s="86">
        <v>0</v>
      </c>
      <c r="H22" s="87"/>
      <c r="I22" s="87"/>
      <c r="J22" s="83" t="e">
        <f t="shared" si="1"/>
        <v>#DIV/0!</v>
      </c>
    </row>
    <row r="23" spans="1:10" ht="31.5">
      <c r="A23" s="21" t="s">
        <v>43</v>
      </c>
      <c r="B23" s="75" t="s">
        <v>141</v>
      </c>
      <c r="C23" s="75" t="s">
        <v>141</v>
      </c>
      <c r="D23" s="76">
        <f aca="true" t="shared" si="4" ref="D23:I23">D24+D25+D26+D27+D28</f>
        <v>3353.6</v>
      </c>
      <c r="E23" s="76">
        <f t="shared" si="4"/>
        <v>5930.900000000001</v>
      </c>
      <c r="F23" s="76">
        <f t="shared" si="4"/>
        <v>4313.9</v>
      </c>
      <c r="G23" s="76">
        <f t="shared" si="4"/>
        <v>6338.400000000001</v>
      </c>
      <c r="H23" s="76">
        <f t="shared" si="4"/>
        <v>2343.7</v>
      </c>
      <c r="I23" s="76">
        <f t="shared" si="4"/>
        <v>2511.2999999999997</v>
      </c>
      <c r="J23" s="83">
        <f t="shared" si="1"/>
        <v>0.9332616573089635</v>
      </c>
    </row>
    <row r="24" spans="1:10" ht="12.75">
      <c r="A24" s="33" t="s">
        <v>151</v>
      </c>
      <c r="B24" s="84"/>
      <c r="C24" s="84"/>
      <c r="D24" s="85">
        <v>3268.1</v>
      </c>
      <c r="E24" s="86">
        <v>4192.5</v>
      </c>
      <c r="F24" s="86">
        <v>3258.1</v>
      </c>
      <c r="G24" s="86">
        <v>4600</v>
      </c>
      <c r="H24" s="87">
        <v>1082</v>
      </c>
      <c r="I24" s="87">
        <v>1100</v>
      </c>
      <c r="J24" s="83">
        <f t="shared" si="1"/>
        <v>0.9836363636363636</v>
      </c>
    </row>
    <row r="25" spans="1:10" ht="25.5">
      <c r="A25" s="33" t="s">
        <v>228</v>
      </c>
      <c r="B25" s="84"/>
      <c r="C25" s="84"/>
      <c r="D25" s="85"/>
      <c r="E25" s="86">
        <v>1657.8</v>
      </c>
      <c r="F25" s="86">
        <v>1007.8</v>
      </c>
      <c r="G25" s="86">
        <v>1657.8</v>
      </c>
      <c r="H25" s="87">
        <v>1241.7</v>
      </c>
      <c r="I25" s="87">
        <v>1241.7</v>
      </c>
      <c r="J25" s="83">
        <f t="shared" si="1"/>
        <v>1</v>
      </c>
    </row>
    <row r="26" spans="1:10" ht="12.75">
      <c r="A26" s="33" t="s">
        <v>152</v>
      </c>
      <c r="B26" s="84"/>
      <c r="C26" s="84"/>
      <c r="D26" s="85">
        <v>12.3</v>
      </c>
      <c r="E26" s="86">
        <v>30.6</v>
      </c>
      <c r="F26" s="86">
        <v>28</v>
      </c>
      <c r="G26" s="86">
        <v>30.6</v>
      </c>
      <c r="H26" s="87"/>
      <c r="I26" s="87"/>
      <c r="J26" s="83" t="e">
        <f t="shared" si="1"/>
        <v>#DIV/0!</v>
      </c>
    </row>
    <row r="27" spans="1:10" ht="63.75">
      <c r="A27" s="33" t="s">
        <v>169</v>
      </c>
      <c r="B27" s="84"/>
      <c r="C27" s="84"/>
      <c r="D27" s="85">
        <v>16</v>
      </c>
      <c r="E27" s="86">
        <v>50</v>
      </c>
      <c r="F27" s="86">
        <v>20</v>
      </c>
      <c r="G27" s="86">
        <v>50</v>
      </c>
      <c r="H27" s="87">
        <v>10</v>
      </c>
      <c r="I27" s="87">
        <v>74.2</v>
      </c>
      <c r="J27" s="83">
        <f t="shared" si="1"/>
        <v>0.1347708894878706</v>
      </c>
    </row>
    <row r="28" spans="1:10" ht="12.75">
      <c r="A28" s="33" t="s">
        <v>153</v>
      </c>
      <c r="B28" s="84"/>
      <c r="C28" s="84"/>
      <c r="D28" s="85">
        <v>57.2</v>
      </c>
      <c r="E28" s="86">
        <v>0</v>
      </c>
      <c r="F28" s="86"/>
      <c r="G28" s="86">
        <v>0</v>
      </c>
      <c r="H28" s="87">
        <v>10</v>
      </c>
      <c r="I28" s="87">
        <v>95.4</v>
      </c>
      <c r="J28" s="83">
        <f t="shared" si="1"/>
        <v>0.10482180293501048</v>
      </c>
    </row>
    <row r="29" spans="1:10" ht="31.5">
      <c r="A29" s="21" t="s">
        <v>44</v>
      </c>
      <c r="B29" s="75" t="s">
        <v>141</v>
      </c>
      <c r="C29" s="75" t="s">
        <v>139</v>
      </c>
      <c r="D29" s="76">
        <f aca="true" t="shared" si="5" ref="D29:I29">D30+D31+D32+D33+D34+D35+D36+D37+D38+D39+D40+D41+D42+D43</f>
        <v>3510.6</v>
      </c>
      <c r="E29" s="76">
        <f t="shared" si="5"/>
        <v>3788.2000000000003</v>
      </c>
      <c r="F29" s="76">
        <f t="shared" si="5"/>
        <v>2233.4</v>
      </c>
      <c r="G29" s="76">
        <f t="shared" si="5"/>
        <v>3364.5</v>
      </c>
      <c r="H29" s="76">
        <f t="shared" si="5"/>
        <v>4488.8</v>
      </c>
      <c r="I29" s="76">
        <f t="shared" si="5"/>
        <v>11455.1</v>
      </c>
      <c r="J29" s="83">
        <f t="shared" si="1"/>
        <v>0.39186039406028755</v>
      </c>
    </row>
    <row r="30" spans="1:10" ht="12.75">
      <c r="A30" s="33" t="s">
        <v>154</v>
      </c>
      <c r="B30" s="84"/>
      <c r="C30" s="84"/>
      <c r="D30" s="85">
        <v>1041.5</v>
      </c>
      <c r="E30" s="86">
        <v>1066.1</v>
      </c>
      <c r="F30" s="86">
        <v>943.7</v>
      </c>
      <c r="G30" s="86">
        <v>1258.3</v>
      </c>
      <c r="H30" s="87">
        <v>1580</v>
      </c>
      <c r="I30" s="87">
        <v>1580</v>
      </c>
      <c r="J30" s="83">
        <f t="shared" si="1"/>
        <v>1</v>
      </c>
    </row>
    <row r="31" spans="1:10" ht="25.5">
      <c r="A31" s="33" t="s">
        <v>249</v>
      </c>
      <c r="B31" s="84"/>
      <c r="C31" s="84"/>
      <c r="D31" s="85"/>
      <c r="E31" s="86">
        <v>611.4</v>
      </c>
      <c r="F31" s="86">
        <v>305.9</v>
      </c>
      <c r="G31" s="86">
        <v>611.4</v>
      </c>
      <c r="H31" s="87"/>
      <c r="I31" s="87"/>
      <c r="J31" s="83" t="e">
        <f t="shared" si="1"/>
        <v>#DIV/0!</v>
      </c>
    </row>
    <row r="32" spans="1:10" ht="12.75">
      <c r="A32" s="33" t="s">
        <v>155</v>
      </c>
      <c r="B32" s="84"/>
      <c r="C32" s="84"/>
      <c r="D32" s="85">
        <v>54</v>
      </c>
      <c r="E32" s="86">
        <v>92.7</v>
      </c>
      <c r="F32" s="86">
        <v>41.7</v>
      </c>
      <c r="G32" s="86">
        <v>92.7</v>
      </c>
      <c r="H32" s="87">
        <v>50</v>
      </c>
      <c r="I32" s="87">
        <v>115.9</v>
      </c>
      <c r="J32" s="83">
        <f t="shared" si="1"/>
        <v>0.4314063848144952</v>
      </c>
    </row>
    <row r="33" spans="1:10" ht="12.75">
      <c r="A33" s="33" t="s">
        <v>156</v>
      </c>
      <c r="B33" s="84"/>
      <c r="C33" s="84"/>
      <c r="D33" s="85">
        <v>1419.1</v>
      </c>
      <c r="E33" s="86">
        <v>949.1</v>
      </c>
      <c r="F33" s="86">
        <v>849.1</v>
      </c>
      <c r="G33" s="86">
        <v>1132.1</v>
      </c>
      <c r="H33" s="87">
        <v>1220</v>
      </c>
      <c r="I33" s="87"/>
      <c r="J33" s="83" t="e">
        <f t="shared" si="1"/>
        <v>#DIV/0!</v>
      </c>
    </row>
    <row r="34" spans="1:10" ht="38.25">
      <c r="A34" s="33" t="s">
        <v>230</v>
      </c>
      <c r="B34" s="84"/>
      <c r="C34" s="84"/>
      <c r="D34" s="85">
        <v>433.6</v>
      </c>
      <c r="E34" s="86"/>
      <c r="F34" s="86"/>
      <c r="G34" s="86"/>
      <c r="H34" s="87">
        <v>318.8</v>
      </c>
      <c r="I34" s="87">
        <v>1535</v>
      </c>
      <c r="J34" s="83">
        <f t="shared" si="1"/>
        <v>0.20768729641693812</v>
      </c>
    </row>
    <row r="35" spans="1:10" ht="51">
      <c r="A35" s="33" t="s">
        <v>231</v>
      </c>
      <c r="B35" s="84"/>
      <c r="C35" s="84"/>
      <c r="D35" s="85"/>
      <c r="E35" s="86"/>
      <c r="F35" s="86"/>
      <c r="G35" s="86"/>
      <c r="H35" s="87">
        <v>15</v>
      </c>
      <c r="I35" s="87">
        <v>15</v>
      </c>
      <c r="J35" s="83">
        <f t="shared" si="1"/>
        <v>1</v>
      </c>
    </row>
    <row r="36" spans="1:10" ht="25.5">
      <c r="A36" s="33" t="s">
        <v>232</v>
      </c>
      <c r="B36" s="84"/>
      <c r="C36" s="84"/>
      <c r="D36" s="85"/>
      <c r="E36" s="86">
        <v>270</v>
      </c>
      <c r="F36" s="86"/>
      <c r="G36" s="86">
        <v>270</v>
      </c>
      <c r="H36" s="87">
        <v>150</v>
      </c>
      <c r="I36" s="87"/>
      <c r="J36" s="83" t="e">
        <f t="shared" si="1"/>
        <v>#DIV/0!</v>
      </c>
    </row>
    <row r="37" spans="1:10" ht="12.75">
      <c r="A37" s="33" t="s">
        <v>237</v>
      </c>
      <c r="B37" s="84"/>
      <c r="C37" s="84"/>
      <c r="D37" s="85">
        <v>562.4</v>
      </c>
      <c r="E37" s="86">
        <v>798.9</v>
      </c>
      <c r="F37" s="86">
        <v>93</v>
      </c>
      <c r="G37" s="86"/>
      <c r="H37" s="87">
        <v>130</v>
      </c>
      <c r="I37" s="87">
        <v>845.9</v>
      </c>
      <c r="J37" s="83">
        <f t="shared" si="1"/>
        <v>0.1536824683768767</v>
      </c>
    </row>
    <row r="38" spans="1:10" ht="38.25">
      <c r="A38" s="33" t="s">
        <v>250</v>
      </c>
      <c r="B38" s="84"/>
      <c r="C38" s="84"/>
      <c r="D38" s="85"/>
      <c r="E38" s="86"/>
      <c r="F38" s="86"/>
      <c r="G38" s="86"/>
      <c r="H38" s="87">
        <v>300</v>
      </c>
      <c r="I38" s="87">
        <v>1305.3</v>
      </c>
      <c r="J38" s="83">
        <f t="shared" si="1"/>
        <v>0.22983222247759136</v>
      </c>
    </row>
    <row r="39" spans="1:10" ht="51">
      <c r="A39" s="33" t="s">
        <v>256</v>
      </c>
      <c r="B39" s="84"/>
      <c r="C39" s="84"/>
      <c r="D39" s="85"/>
      <c r="E39" s="86"/>
      <c r="F39" s="86"/>
      <c r="G39" s="86"/>
      <c r="H39" s="87">
        <v>50</v>
      </c>
      <c r="I39" s="87">
        <v>1328</v>
      </c>
      <c r="J39" s="83">
        <f t="shared" si="1"/>
        <v>0.03765060240963856</v>
      </c>
    </row>
    <row r="40" spans="1:10" ht="51">
      <c r="A40" s="33" t="s">
        <v>258</v>
      </c>
      <c r="B40" s="84"/>
      <c r="C40" s="84"/>
      <c r="D40" s="85"/>
      <c r="E40" s="86"/>
      <c r="F40" s="86"/>
      <c r="G40" s="86"/>
      <c r="H40" s="87"/>
      <c r="I40" s="87"/>
      <c r="J40" s="83" t="e">
        <f t="shared" si="1"/>
        <v>#DIV/0!</v>
      </c>
    </row>
    <row r="41" spans="1:10" ht="25.5">
      <c r="A41" s="33" t="s">
        <v>257</v>
      </c>
      <c r="B41" s="84"/>
      <c r="C41" s="84"/>
      <c r="D41" s="85"/>
      <c r="E41" s="86"/>
      <c r="F41" s="86"/>
      <c r="G41" s="86"/>
      <c r="H41" s="87">
        <v>300</v>
      </c>
      <c r="I41" s="87">
        <v>4355</v>
      </c>
      <c r="J41" s="83">
        <f t="shared" si="1"/>
        <v>0.06888633754305395</v>
      </c>
    </row>
    <row r="42" spans="1:10" ht="38.25">
      <c r="A42" s="33" t="s">
        <v>235</v>
      </c>
      <c r="B42" s="84"/>
      <c r="C42" s="84"/>
      <c r="D42" s="85"/>
      <c r="E42" s="86"/>
      <c r="F42" s="86"/>
      <c r="G42" s="86"/>
      <c r="H42" s="87"/>
      <c r="I42" s="87"/>
      <c r="J42" s="83" t="e">
        <f t="shared" si="1"/>
        <v>#DIV/0!</v>
      </c>
    </row>
    <row r="43" spans="1:10" ht="38.25">
      <c r="A43" s="33" t="s">
        <v>251</v>
      </c>
      <c r="B43" s="84"/>
      <c r="C43" s="84"/>
      <c r="D43" s="85"/>
      <c r="E43" s="86"/>
      <c r="F43" s="86"/>
      <c r="G43" s="86"/>
      <c r="H43" s="87">
        <v>375</v>
      </c>
      <c r="I43" s="87">
        <v>375</v>
      </c>
      <c r="J43" s="83">
        <f t="shared" si="1"/>
        <v>1</v>
      </c>
    </row>
    <row r="44" spans="1:10" ht="15.75">
      <c r="A44" s="21" t="s">
        <v>50</v>
      </c>
      <c r="B44" s="10" t="s">
        <v>0</v>
      </c>
      <c r="C44" s="10" t="s">
        <v>136</v>
      </c>
      <c r="D44" s="41">
        <f aca="true" t="shared" si="6" ref="D44:I44">D45+D46</f>
        <v>12426.5</v>
      </c>
      <c r="E44" s="41">
        <f t="shared" si="6"/>
        <v>14477.599999999999</v>
      </c>
      <c r="F44" s="41">
        <f t="shared" si="6"/>
        <v>10305.1</v>
      </c>
      <c r="G44" s="41">
        <f t="shared" si="6"/>
        <v>14685.2</v>
      </c>
      <c r="H44" s="41">
        <f t="shared" si="6"/>
        <v>14347.599999999999</v>
      </c>
      <c r="I44" s="41">
        <f t="shared" si="6"/>
        <v>14347.599999999999</v>
      </c>
      <c r="J44" s="79">
        <f t="shared" si="1"/>
        <v>1</v>
      </c>
    </row>
    <row r="45" spans="1:10" ht="38.25">
      <c r="A45" s="33" t="s">
        <v>247</v>
      </c>
      <c r="B45" s="34"/>
      <c r="C45" s="34"/>
      <c r="D45" s="42">
        <v>10496.2</v>
      </c>
      <c r="E45" s="43">
        <v>12519.8</v>
      </c>
      <c r="F45" s="43">
        <v>9107.6</v>
      </c>
      <c r="G45" s="43">
        <v>12508.4</v>
      </c>
      <c r="H45" s="44">
        <v>12260.4</v>
      </c>
      <c r="I45" s="44">
        <v>12260.4</v>
      </c>
      <c r="J45" s="79">
        <f t="shared" si="1"/>
        <v>1</v>
      </c>
    </row>
    <row r="46" spans="1:10" ht="25.5">
      <c r="A46" s="33" t="s">
        <v>181</v>
      </c>
      <c r="B46" s="34"/>
      <c r="C46" s="34"/>
      <c r="D46" s="42">
        <v>1930.3</v>
      </c>
      <c r="E46" s="43">
        <v>1957.8</v>
      </c>
      <c r="F46" s="43">
        <v>1197.5</v>
      </c>
      <c r="G46" s="43">
        <v>2176.8</v>
      </c>
      <c r="H46" s="44">
        <v>2087.2</v>
      </c>
      <c r="I46" s="44">
        <v>2087.2</v>
      </c>
      <c r="J46" s="79">
        <f t="shared" si="1"/>
        <v>1</v>
      </c>
    </row>
    <row r="47" spans="1:10" ht="31.5">
      <c r="A47" s="21" t="s">
        <v>51</v>
      </c>
      <c r="B47" s="10" t="s">
        <v>0</v>
      </c>
      <c r="C47" s="10" t="s">
        <v>137</v>
      </c>
      <c r="D47" s="41">
        <f aca="true" t="shared" si="7" ref="D47:I47">D48+D49</f>
        <v>801.7</v>
      </c>
      <c r="E47" s="41">
        <f t="shared" si="7"/>
        <v>968.2</v>
      </c>
      <c r="F47" s="41">
        <f t="shared" si="7"/>
        <v>641</v>
      </c>
      <c r="G47" s="41">
        <f t="shared" si="7"/>
        <v>948.5</v>
      </c>
      <c r="H47" s="41">
        <f t="shared" si="7"/>
        <v>1007</v>
      </c>
      <c r="I47" s="41">
        <f t="shared" si="7"/>
        <v>1028.7</v>
      </c>
      <c r="J47" s="79">
        <f t="shared" si="1"/>
        <v>0.9789054146009526</v>
      </c>
    </row>
    <row r="48" spans="1:10" ht="25.5">
      <c r="A48" s="33" t="s">
        <v>162</v>
      </c>
      <c r="B48" s="34"/>
      <c r="C48" s="34"/>
      <c r="D48" s="42">
        <v>56.1</v>
      </c>
      <c r="E48" s="43">
        <v>91.7</v>
      </c>
      <c r="F48" s="43">
        <v>48</v>
      </c>
      <c r="G48" s="43">
        <v>72</v>
      </c>
      <c r="H48" s="44">
        <v>75</v>
      </c>
      <c r="I48" s="44">
        <v>96.7</v>
      </c>
      <c r="J48" s="79">
        <f t="shared" si="1"/>
        <v>0.7755946225439503</v>
      </c>
    </row>
    <row r="49" spans="1:10" ht="25.5">
      <c r="A49" s="33" t="s">
        <v>182</v>
      </c>
      <c r="B49" s="34"/>
      <c r="C49" s="34"/>
      <c r="D49" s="42">
        <v>745.6</v>
      </c>
      <c r="E49" s="43">
        <v>876.5</v>
      </c>
      <c r="F49" s="43">
        <v>593</v>
      </c>
      <c r="G49" s="43">
        <v>876.5</v>
      </c>
      <c r="H49" s="44">
        <v>932</v>
      </c>
      <c r="I49" s="44">
        <v>932</v>
      </c>
      <c r="J49" s="79">
        <f t="shared" si="1"/>
        <v>1</v>
      </c>
    </row>
  </sheetData>
  <sheetProtection/>
  <mergeCells count="1">
    <mergeCell ref="A1:J2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view="pageBreakPreview" zoomScaleNormal="85" zoomScaleSheetLayoutView="100" zoomScalePageLayoutView="0" workbookViewId="0" topLeftCell="A4">
      <selection activeCell="A29" sqref="A29"/>
    </sheetView>
  </sheetViews>
  <sheetFormatPr defaultColWidth="9.00390625" defaultRowHeight="12.75"/>
  <cols>
    <col min="1" max="1" width="71.00390625" style="1" customWidth="1"/>
    <col min="2" max="5" width="14.25390625" style="1" customWidth="1"/>
    <col min="6" max="6" width="15.125" style="1" customWidth="1"/>
    <col min="7" max="7" width="15.875" style="1" customWidth="1"/>
    <col min="8" max="8" width="14.25390625" style="1" customWidth="1"/>
    <col min="9" max="9" width="13.875" style="1" customWidth="1"/>
    <col min="10" max="16384" width="9.125" style="1" customWidth="1"/>
  </cols>
  <sheetData>
    <row r="2" spans="1:9" ht="18.75">
      <c r="A2" s="422" t="s">
        <v>197</v>
      </c>
      <c r="B2" s="422"/>
      <c r="C2" s="422"/>
      <c r="D2" s="422"/>
      <c r="E2" s="422"/>
      <c r="F2" s="422"/>
      <c r="G2" s="422"/>
      <c r="H2" s="422"/>
      <c r="I2" s="422"/>
    </row>
    <row r="4" spans="1:9" ht="15.75">
      <c r="A4" s="420" t="s">
        <v>197</v>
      </c>
      <c r="B4" s="421" t="s">
        <v>198</v>
      </c>
      <c r="C4" s="421"/>
      <c r="D4" s="421"/>
      <c r="E4" s="421"/>
      <c r="F4" s="421"/>
      <c r="G4" s="421"/>
      <c r="H4" s="421"/>
      <c r="I4" s="421"/>
    </row>
    <row r="5" spans="1:9" ht="63">
      <c r="A5" s="420"/>
      <c r="B5" s="66" t="s">
        <v>204</v>
      </c>
      <c r="C5" s="66" t="s">
        <v>211</v>
      </c>
      <c r="D5" s="66" t="s">
        <v>212</v>
      </c>
      <c r="E5" s="66" t="s">
        <v>206</v>
      </c>
      <c r="F5" s="66" t="s">
        <v>214</v>
      </c>
      <c r="G5" s="66" t="s">
        <v>213</v>
      </c>
      <c r="H5" s="66" t="s">
        <v>215</v>
      </c>
      <c r="I5" s="18" t="s">
        <v>216</v>
      </c>
    </row>
    <row r="6" spans="1:9" ht="15.75">
      <c r="A6" s="69" t="s">
        <v>207</v>
      </c>
      <c r="B6" s="62">
        <v>7830</v>
      </c>
      <c r="C6" s="62">
        <v>1485.4</v>
      </c>
      <c r="D6" s="63">
        <v>0</v>
      </c>
      <c r="E6" s="64">
        <f>B6+C6+D6</f>
        <v>9315.4</v>
      </c>
      <c r="F6" s="63">
        <v>3809</v>
      </c>
      <c r="G6" s="63">
        <v>918</v>
      </c>
      <c r="H6" s="67">
        <f>F6+G6</f>
        <v>4727</v>
      </c>
      <c r="I6" s="45">
        <f>H6/E6</f>
        <v>0.5074392940721816</v>
      </c>
    </row>
    <row r="7" spans="1:9" ht="15.75">
      <c r="A7" s="69" t="s">
        <v>208</v>
      </c>
      <c r="B7" s="62">
        <v>8000</v>
      </c>
      <c r="C7" s="62">
        <v>1340.3</v>
      </c>
      <c r="D7" s="63">
        <v>0</v>
      </c>
      <c r="E7" s="64">
        <f aca="true" t="shared" si="0" ref="E7:E13">B7+C7+D7</f>
        <v>9340.3</v>
      </c>
      <c r="F7" s="63">
        <v>4361</v>
      </c>
      <c r="G7" s="63">
        <v>1764</v>
      </c>
      <c r="H7" s="67">
        <f aca="true" t="shared" si="1" ref="H7:H14">F7+G7</f>
        <v>6125</v>
      </c>
      <c r="I7" s="45">
        <f aca="true" t="shared" si="2" ref="I7:I14">H7/E7</f>
        <v>0.6557605216106549</v>
      </c>
    </row>
    <row r="8" spans="1:9" ht="15.75">
      <c r="A8" s="57" t="s">
        <v>200</v>
      </c>
      <c r="B8" s="55">
        <v>3150</v>
      </c>
      <c r="C8" s="12">
        <v>935.3</v>
      </c>
      <c r="D8" s="55">
        <v>2243.7</v>
      </c>
      <c r="E8" s="64">
        <f t="shared" si="0"/>
        <v>6329</v>
      </c>
      <c r="F8" s="12">
        <v>4125</v>
      </c>
      <c r="G8" s="12">
        <v>1080</v>
      </c>
      <c r="H8" s="67">
        <f t="shared" si="1"/>
        <v>5205</v>
      </c>
      <c r="I8" s="45">
        <f t="shared" si="2"/>
        <v>0.8224048032864592</v>
      </c>
    </row>
    <row r="9" spans="1:9" ht="15.75">
      <c r="A9" s="57" t="s">
        <v>201</v>
      </c>
      <c r="B9" s="55">
        <v>1710</v>
      </c>
      <c r="C9" s="12">
        <v>490.1</v>
      </c>
      <c r="D9" s="55">
        <v>1793</v>
      </c>
      <c r="E9" s="64">
        <f t="shared" si="0"/>
        <v>3993.1</v>
      </c>
      <c r="F9" s="12">
        <v>2422</v>
      </c>
      <c r="G9" s="12">
        <v>630</v>
      </c>
      <c r="H9" s="67">
        <f t="shared" si="1"/>
        <v>3052</v>
      </c>
      <c r="I9" s="45">
        <f t="shared" si="2"/>
        <v>0.7643184493250857</v>
      </c>
    </row>
    <row r="10" spans="1:9" ht="15.75">
      <c r="A10" s="57" t="s">
        <v>202</v>
      </c>
      <c r="B10" s="55">
        <v>5462</v>
      </c>
      <c r="C10" s="12">
        <v>972.9</v>
      </c>
      <c r="D10" s="55">
        <v>1585</v>
      </c>
      <c r="E10" s="64">
        <f t="shared" si="0"/>
        <v>8019.9</v>
      </c>
      <c r="F10" s="12">
        <v>3845</v>
      </c>
      <c r="G10" s="12">
        <v>1263</v>
      </c>
      <c r="H10" s="67">
        <f t="shared" si="1"/>
        <v>5108</v>
      </c>
      <c r="I10" s="45">
        <f t="shared" si="2"/>
        <v>0.6369156722652403</v>
      </c>
    </row>
    <row r="11" spans="1:9" ht="15.75">
      <c r="A11" s="57" t="s">
        <v>209</v>
      </c>
      <c r="B11" s="55">
        <v>8600</v>
      </c>
      <c r="C11" s="12">
        <v>1138.4</v>
      </c>
      <c r="D11" s="55">
        <v>0</v>
      </c>
      <c r="E11" s="64">
        <f t="shared" si="0"/>
        <v>9738.4</v>
      </c>
      <c r="F11" s="12">
        <v>6114</v>
      </c>
      <c r="G11" s="12">
        <v>1063</v>
      </c>
      <c r="H11" s="67">
        <f t="shared" si="1"/>
        <v>7177</v>
      </c>
      <c r="I11" s="45">
        <f t="shared" si="2"/>
        <v>0.7369793805964019</v>
      </c>
    </row>
    <row r="12" spans="1:9" ht="15.75">
      <c r="A12" s="57" t="s">
        <v>203</v>
      </c>
      <c r="B12" s="55">
        <v>3750</v>
      </c>
      <c r="C12" s="12">
        <v>570.5</v>
      </c>
      <c r="D12" s="55">
        <v>1944.1</v>
      </c>
      <c r="E12" s="64">
        <f t="shared" si="0"/>
        <v>6264.6</v>
      </c>
      <c r="F12" s="12">
        <v>2535</v>
      </c>
      <c r="G12" s="12">
        <v>1000</v>
      </c>
      <c r="H12" s="67">
        <f t="shared" si="1"/>
        <v>3535</v>
      </c>
      <c r="I12" s="45">
        <f t="shared" si="2"/>
        <v>0.5642818376273026</v>
      </c>
    </row>
    <row r="13" spans="1:9" ht="15.75">
      <c r="A13" s="57" t="s">
        <v>210</v>
      </c>
      <c r="B13" s="55">
        <v>6900</v>
      </c>
      <c r="C13" s="12">
        <v>864.1</v>
      </c>
      <c r="D13" s="55">
        <v>0</v>
      </c>
      <c r="E13" s="64">
        <f t="shared" si="0"/>
        <v>7764.1</v>
      </c>
      <c r="F13" s="12">
        <v>4029</v>
      </c>
      <c r="G13" s="12">
        <v>1100</v>
      </c>
      <c r="H13" s="67">
        <f t="shared" si="1"/>
        <v>5129</v>
      </c>
      <c r="I13" s="45">
        <f t="shared" si="2"/>
        <v>0.6606045774783941</v>
      </c>
    </row>
    <row r="14" spans="1:9" ht="15.75">
      <c r="A14" s="57" t="s">
        <v>205</v>
      </c>
      <c r="B14" s="55">
        <f aca="true" t="shared" si="3" ref="B14:G14">SUM(B6:B13)</f>
        <v>45402</v>
      </c>
      <c r="C14" s="55">
        <f t="shared" si="3"/>
        <v>7797</v>
      </c>
      <c r="D14" s="55">
        <f t="shared" si="3"/>
        <v>7565.799999999999</v>
      </c>
      <c r="E14" s="65">
        <f t="shared" si="3"/>
        <v>60764.799999999996</v>
      </c>
      <c r="F14" s="55">
        <f t="shared" si="3"/>
        <v>31240</v>
      </c>
      <c r="G14" s="55">
        <f t="shared" si="3"/>
        <v>8818</v>
      </c>
      <c r="H14" s="68">
        <f t="shared" si="1"/>
        <v>40058</v>
      </c>
      <c r="I14" s="45">
        <f t="shared" si="2"/>
        <v>0.6592303438833009</v>
      </c>
    </row>
    <row r="15" ht="15.75">
      <c r="I15" s="56">
        <f>AVERAGE(I6:I14)</f>
        <v>0.6675483200161136</v>
      </c>
    </row>
    <row r="19" spans="1:9" ht="15.75">
      <c r="A19" s="420" t="s">
        <v>197</v>
      </c>
      <c r="B19" s="421" t="s">
        <v>199</v>
      </c>
      <c r="C19" s="421"/>
      <c r="D19" s="421"/>
      <c r="E19" s="421"/>
      <c r="F19" s="421"/>
      <c r="G19" s="421"/>
      <c r="H19" s="421"/>
      <c r="I19" s="421"/>
    </row>
    <row r="20" spans="1:9" ht="63">
      <c r="A20" s="420"/>
      <c r="B20" s="66" t="s">
        <v>204</v>
      </c>
      <c r="C20" s="66" t="s">
        <v>211</v>
      </c>
      <c r="D20" s="66" t="s">
        <v>212</v>
      </c>
      <c r="E20" s="66" t="s">
        <v>206</v>
      </c>
      <c r="F20" s="66" t="s">
        <v>214</v>
      </c>
      <c r="G20" s="66" t="s">
        <v>213</v>
      </c>
      <c r="H20" s="66" t="s">
        <v>215</v>
      </c>
      <c r="I20" s="18" t="s">
        <v>216</v>
      </c>
    </row>
    <row r="21" spans="1:9" ht="15.75">
      <c r="A21" s="69" t="s">
        <v>207</v>
      </c>
      <c r="B21" s="62">
        <v>7017</v>
      </c>
      <c r="C21" s="62">
        <v>1373.2</v>
      </c>
      <c r="D21" s="63">
        <v>0</v>
      </c>
      <c r="E21" s="64">
        <f>B21+C21+D21</f>
        <v>8390.2</v>
      </c>
      <c r="F21" s="63">
        <v>3809</v>
      </c>
      <c r="G21" s="63">
        <v>1148</v>
      </c>
      <c r="H21" s="67">
        <f>F21+G21</f>
        <v>4957</v>
      </c>
      <c r="I21" s="45">
        <f>H21/E21</f>
        <v>0.5908083239970441</v>
      </c>
    </row>
    <row r="22" spans="1:9" ht="15.75">
      <c r="A22" s="69" t="s">
        <v>208</v>
      </c>
      <c r="B22" s="62">
        <v>6040</v>
      </c>
      <c r="C22" s="62">
        <v>1240</v>
      </c>
      <c r="D22" s="63">
        <v>0</v>
      </c>
      <c r="E22" s="64">
        <f aca="true" t="shared" si="4" ref="E22:E28">B22+C22+D22</f>
        <v>7280</v>
      </c>
      <c r="F22" s="63">
        <v>4068</v>
      </c>
      <c r="G22" s="63">
        <v>1714</v>
      </c>
      <c r="H22" s="67">
        <f aca="true" t="shared" si="5" ref="H22:H29">F22+G22</f>
        <v>5782</v>
      </c>
      <c r="I22" s="45">
        <f aca="true" t="shared" si="6" ref="I22:I29">H22/E22</f>
        <v>0.7942307692307692</v>
      </c>
    </row>
    <row r="23" spans="1:9" ht="15.75">
      <c r="A23" s="57" t="s">
        <v>200</v>
      </c>
      <c r="B23" s="55">
        <v>3210</v>
      </c>
      <c r="C23" s="12">
        <v>858.9</v>
      </c>
      <c r="D23" s="55">
        <v>1532.2</v>
      </c>
      <c r="E23" s="64">
        <f t="shared" si="4"/>
        <v>5601.1</v>
      </c>
      <c r="F23" s="12">
        <v>3734</v>
      </c>
      <c r="G23" s="12">
        <v>1350</v>
      </c>
      <c r="H23" s="67">
        <f t="shared" si="5"/>
        <v>5084</v>
      </c>
      <c r="I23" s="45">
        <f t="shared" si="6"/>
        <v>0.9076788487975576</v>
      </c>
    </row>
    <row r="24" spans="1:9" ht="15.75">
      <c r="A24" s="57" t="s">
        <v>201</v>
      </c>
      <c r="B24" s="55">
        <v>1854</v>
      </c>
      <c r="C24" s="12">
        <v>449.1</v>
      </c>
      <c r="D24" s="55">
        <v>1268.2</v>
      </c>
      <c r="E24" s="64">
        <f t="shared" si="4"/>
        <v>3571.3</v>
      </c>
      <c r="F24" s="12">
        <v>2285</v>
      </c>
      <c r="G24" s="12">
        <v>787</v>
      </c>
      <c r="H24" s="67">
        <f t="shared" si="5"/>
        <v>3072</v>
      </c>
      <c r="I24" s="45">
        <f t="shared" si="6"/>
        <v>0.8601909668748075</v>
      </c>
    </row>
    <row r="25" spans="1:9" ht="15.75">
      <c r="A25" s="57" t="s">
        <v>202</v>
      </c>
      <c r="B25" s="55">
        <v>3431</v>
      </c>
      <c r="C25" s="12">
        <v>894.1</v>
      </c>
      <c r="D25" s="55">
        <v>1406.4</v>
      </c>
      <c r="E25" s="64">
        <f t="shared" si="4"/>
        <v>5731.5</v>
      </c>
      <c r="F25" s="12">
        <v>3784</v>
      </c>
      <c r="G25" s="12">
        <v>1579</v>
      </c>
      <c r="H25" s="67">
        <f t="shared" si="5"/>
        <v>5363</v>
      </c>
      <c r="I25" s="45">
        <f t="shared" si="6"/>
        <v>0.935706185117334</v>
      </c>
    </row>
    <row r="26" spans="1:9" ht="15.75">
      <c r="A26" s="57" t="s">
        <v>209</v>
      </c>
      <c r="B26" s="55">
        <v>9907</v>
      </c>
      <c r="C26" s="12">
        <v>1047.3</v>
      </c>
      <c r="D26" s="55">
        <v>0</v>
      </c>
      <c r="E26" s="64">
        <f t="shared" si="4"/>
        <v>10954.3</v>
      </c>
      <c r="F26" s="12">
        <v>5814</v>
      </c>
      <c r="G26" s="12">
        <v>1329</v>
      </c>
      <c r="H26" s="67">
        <f t="shared" si="5"/>
        <v>7143</v>
      </c>
      <c r="I26" s="45">
        <f t="shared" si="6"/>
        <v>0.6520727020439463</v>
      </c>
    </row>
    <row r="27" spans="1:9" ht="15.75">
      <c r="A27" s="57" t="s">
        <v>203</v>
      </c>
      <c r="B27" s="55">
        <v>1945</v>
      </c>
      <c r="C27" s="12">
        <v>524</v>
      </c>
      <c r="D27" s="55">
        <v>1399.2</v>
      </c>
      <c r="E27" s="64">
        <f t="shared" si="4"/>
        <v>3868.2</v>
      </c>
      <c r="F27" s="12">
        <v>1942</v>
      </c>
      <c r="G27" s="12">
        <v>1250</v>
      </c>
      <c r="H27" s="67">
        <f t="shared" si="5"/>
        <v>3192</v>
      </c>
      <c r="I27" s="45">
        <f t="shared" si="6"/>
        <v>0.8251900108577633</v>
      </c>
    </row>
    <row r="28" spans="1:9" ht="15.75">
      <c r="A28" s="57" t="s">
        <v>210</v>
      </c>
      <c r="B28" s="55">
        <v>7829</v>
      </c>
      <c r="C28" s="12">
        <v>794.4</v>
      </c>
      <c r="D28" s="55">
        <v>0</v>
      </c>
      <c r="E28" s="64">
        <f t="shared" si="4"/>
        <v>8623.4</v>
      </c>
      <c r="F28" s="12">
        <v>3729</v>
      </c>
      <c r="G28" s="12">
        <v>1250</v>
      </c>
      <c r="H28" s="67">
        <f t="shared" si="5"/>
        <v>4979</v>
      </c>
      <c r="I28" s="45">
        <f t="shared" si="6"/>
        <v>0.577382470951133</v>
      </c>
    </row>
    <row r="29" spans="1:9" ht="15.75">
      <c r="A29" s="57" t="s">
        <v>205</v>
      </c>
      <c r="B29" s="55">
        <f aca="true" t="shared" si="7" ref="B29:G29">SUM(B21:B28)</f>
        <v>41233</v>
      </c>
      <c r="C29" s="55">
        <f t="shared" si="7"/>
        <v>7181</v>
      </c>
      <c r="D29" s="55">
        <f t="shared" si="7"/>
        <v>5606</v>
      </c>
      <c r="E29" s="65">
        <f t="shared" si="7"/>
        <v>54020</v>
      </c>
      <c r="F29" s="55">
        <f t="shared" si="7"/>
        <v>29165</v>
      </c>
      <c r="G29" s="55">
        <f t="shared" si="7"/>
        <v>10407</v>
      </c>
      <c r="H29" s="68">
        <f t="shared" si="5"/>
        <v>39572</v>
      </c>
      <c r="I29" s="45">
        <f t="shared" si="6"/>
        <v>0.7325435024065161</v>
      </c>
    </row>
    <row r="30" spans="8:9" ht="15.75">
      <c r="H30" s="1" t="s">
        <v>217</v>
      </c>
      <c r="I30" s="56">
        <f>AVERAGE(I21:I29)</f>
        <v>0.7639781978085414</v>
      </c>
    </row>
    <row r="33" spans="1:2" ht="15.75">
      <c r="A33" s="1" t="s">
        <v>218</v>
      </c>
      <c r="B33" s="1" t="s">
        <v>219</v>
      </c>
    </row>
    <row r="36" ht="15.75">
      <c r="A36" s="70" t="s">
        <v>220</v>
      </c>
    </row>
  </sheetData>
  <sheetProtection/>
  <mergeCells count="5">
    <mergeCell ref="A19:A20"/>
    <mergeCell ref="B19:I19"/>
    <mergeCell ref="A2:I2"/>
    <mergeCell ref="A4:A5"/>
    <mergeCell ref="B4:I4"/>
  </mergeCells>
  <printOptions horizontalCentered="1"/>
  <pageMargins left="0.7480314960629921" right="0.3937007874015748" top="0.4330708661417323" bottom="0.4330708661417323" header="0.1968503937007874" footer="0.1968503937007874"/>
  <pageSetup fitToHeight="2" fitToWidth="1" horizontalDpi="600" verticalDpi="600" orientation="landscape" paperSize="9" scale="73" r:id="rId1"/>
  <headerFooter alignWithMargins="0">
    <oddFooter>&amp;C&amp;8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6" sqref="A6:C10"/>
    </sheetView>
  </sheetViews>
  <sheetFormatPr defaultColWidth="9.00390625" defaultRowHeight="12.75"/>
  <cols>
    <col min="1" max="1" width="31.00390625" style="27" customWidth="1"/>
    <col min="2" max="2" width="63.125" style="27" customWidth="1"/>
    <col min="3" max="3" width="13.375" style="27" customWidth="1"/>
    <col min="4" max="16384" width="9.125" style="27" customWidth="1"/>
  </cols>
  <sheetData>
    <row r="1" spans="1:3" ht="15.75">
      <c r="A1" s="2"/>
      <c r="B1" s="26"/>
      <c r="C1" s="2"/>
    </row>
    <row r="2" spans="1:3" ht="12.75" customHeight="1">
      <c r="A2" s="419" t="s">
        <v>143</v>
      </c>
      <c r="B2" s="419"/>
      <c r="C2" s="419"/>
    </row>
    <row r="3" spans="1:3" ht="15.75">
      <c r="A3" s="419"/>
      <c r="B3" s="419"/>
      <c r="C3" s="419"/>
    </row>
    <row r="4" spans="1:3" ht="15.75">
      <c r="A4" s="25"/>
      <c r="B4" s="25"/>
      <c r="C4" s="25"/>
    </row>
    <row r="5" spans="2:3" ht="15.75">
      <c r="B5" s="26"/>
      <c r="C5" s="28" t="s">
        <v>144</v>
      </c>
    </row>
    <row r="6" spans="1:3" ht="26.25" customHeight="1">
      <c r="A6" s="7" t="s">
        <v>145</v>
      </c>
      <c r="B6" s="8" t="s">
        <v>2</v>
      </c>
      <c r="C6" s="9" t="s">
        <v>60</v>
      </c>
    </row>
    <row r="7" spans="1:3" s="29" customFormat="1" ht="15.75">
      <c r="A7" s="13" t="s">
        <v>53</v>
      </c>
      <c r="B7" s="19" t="s">
        <v>52</v>
      </c>
      <c r="C7" s="20">
        <f>C8</f>
        <v>331558.7</v>
      </c>
    </row>
    <row r="8" spans="1:3" ht="31.5">
      <c r="A8" s="10" t="s">
        <v>55</v>
      </c>
      <c r="B8" s="21" t="s">
        <v>54</v>
      </c>
      <c r="C8" s="22">
        <f>C9+C10</f>
        <v>331558.7</v>
      </c>
    </row>
    <row r="9" spans="1:3" ht="15.75">
      <c r="A9" s="10" t="s">
        <v>57</v>
      </c>
      <c r="B9" s="21" t="s">
        <v>56</v>
      </c>
      <c r="C9" s="22">
        <f>0-Доходы!C63</f>
        <v>0</v>
      </c>
    </row>
    <row r="10" spans="1:3" ht="15.75">
      <c r="A10" s="10" t="s">
        <v>59</v>
      </c>
      <c r="B10" s="21" t="s">
        <v>58</v>
      </c>
      <c r="C10" s="22">
        <f>Расходы!H172</f>
        <v>331558.7</v>
      </c>
    </row>
    <row r="11" spans="1:3" ht="15.75">
      <c r="A11" s="24"/>
      <c r="B11" s="30"/>
      <c r="C11" s="17"/>
    </row>
    <row r="12" spans="1:2" ht="15.75">
      <c r="A12" s="31"/>
      <c r="B12" s="32"/>
    </row>
  </sheetData>
  <sheetProtection/>
  <mergeCells count="1">
    <mergeCell ref="A2:C3"/>
  </mergeCells>
  <printOptions horizontalCentered="1"/>
  <pageMargins left="0.5118110236220472" right="0" top="0.5118110236220472" bottom="0.3937007874015748" header="0" footer="0"/>
  <pageSetup horizontalDpi="600" verticalDpi="600" orientation="portrait" paperSize="9" scale="90" r:id="rId1"/>
  <headerFooter alignWithMargins="0">
    <oddFooter>&amp;C&amp;8&amp;P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9"/>
  <sheetViews>
    <sheetView zoomScale="90" zoomScaleNormal="90" zoomScalePageLayoutView="0" workbookViewId="0" topLeftCell="A1">
      <pane xSplit="7185" ySplit="2670" topLeftCell="H190" activePane="bottomRight" state="split"/>
      <selection pane="topLeft" activeCell="B37" sqref="B37:B130"/>
      <selection pane="topRight" activeCell="J6" sqref="J6"/>
      <selection pane="bottomLeft" activeCell="C85" sqref="C85"/>
      <selection pane="bottomRight" activeCell="H23" sqref="H23"/>
    </sheetView>
  </sheetViews>
  <sheetFormatPr defaultColWidth="9.00390625" defaultRowHeight="12.75"/>
  <cols>
    <col min="1" max="1" width="52.625" style="234" customWidth="1"/>
    <col min="2" max="2" width="6.875" style="1" customWidth="1"/>
    <col min="3" max="3" width="10.875" style="1" customWidth="1"/>
    <col min="4" max="4" width="18.125" style="1" customWidth="1"/>
    <col min="5" max="5" width="16.00390625" style="1" customWidth="1"/>
    <col min="6" max="6" width="16.25390625" style="1" customWidth="1"/>
    <col min="7" max="7" width="11.375" style="1" hidden="1" customWidth="1"/>
    <col min="8" max="8" width="16.75390625" style="1" customWidth="1"/>
    <col min="9" max="9" width="14.75390625" style="1" customWidth="1"/>
    <col min="10" max="10" width="15.25390625" style="1" customWidth="1"/>
    <col min="11" max="11" width="11.375" style="1" customWidth="1"/>
    <col min="12" max="16384" width="9.125" style="1" customWidth="1"/>
  </cols>
  <sheetData>
    <row r="1" spans="1:2" ht="15.75">
      <c r="A1" s="4"/>
      <c r="B1" s="2"/>
    </row>
    <row r="2" spans="1:11" ht="15.75" customHeight="1">
      <c r="A2" s="168" t="s">
        <v>345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5.7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9" ht="15.75">
      <c r="A4" s="25"/>
      <c r="B4" s="25"/>
      <c r="C4" s="25"/>
      <c r="D4" s="25"/>
      <c r="E4" s="25"/>
      <c r="F4" s="25"/>
      <c r="G4" s="25"/>
      <c r="H4" s="25"/>
      <c r="I4" s="25"/>
    </row>
    <row r="5" spans="1:10" ht="15.75">
      <c r="A5" s="233"/>
      <c r="B5" s="5"/>
      <c r="C5" s="5"/>
      <c r="I5" s="5"/>
      <c r="J5" s="1" t="s">
        <v>144</v>
      </c>
    </row>
    <row r="6" spans="1:11" ht="55.5" customHeight="1">
      <c r="A6" s="18" t="s">
        <v>2</v>
      </c>
      <c r="B6" s="8" t="s">
        <v>129</v>
      </c>
      <c r="C6" s="18" t="s">
        <v>130</v>
      </c>
      <c r="D6" s="7" t="s">
        <v>346</v>
      </c>
      <c r="E6" s="38" t="s">
        <v>347</v>
      </c>
      <c r="F6" s="38" t="s">
        <v>348</v>
      </c>
      <c r="G6" s="38" t="s">
        <v>349</v>
      </c>
      <c r="H6" s="38" t="s">
        <v>350</v>
      </c>
      <c r="I6" s="39" t="s">
        <v>351</v>
      </c>
      <c r="J6" s="40" t="s">
        <v>427</v>
      </c>
      <c r="K6" s="40" t="s">
        <v>352</v>
      </c>
    </row>
    <row r="7" spans="1:11" ht="15.75">
      <c r="A7" s="94" t="s">
        <v>188</v>
      </c>
      <c r="B7" s="46"/>
      <c r="C7" s="18"/>
      <c r="D7" s="232">
        <v>90296.3</v>
      </c>
      <c r="E7" s="47">
        <v>64928</v>
      </c>
      <c r="F7" s="47"/>
      <c r="G7" s="47">
        <v>51902.7</v>
      </c>
      <c r="H7" s="47">
        <v>58698.3</v>
      </c>
      <c r="I7" s="47">
        <v>58698.3</v>
      </c>
      <c r="J7" s="48"/>
      <c r="K7" s="40"/>
    </row>
    <row r="8" spans="1:11" ht="31.5">
      <c r="A8" s="94" t="s">
        <v>189</v>
      </c>
      <c r="B8" s="46"/>
      <c r="C8" s="18"/>
      <c r="D8" s="7">
        <v>82754.1</v>
      </c>
      <c r="E8" s="47">
        <v>79697.2</v>
      </c>
      <c r="F8" s="47"/>
      <c r="G8" s="47">
        <v>79697.2</v>
      </c>
      <c r="H8" s="47">
        <v>81411.7</v>
      </c>
      <c r="I8" s="47">
        <v>81411.7</v>
      </c>
      <c r="J8" s="48"/>
      <c r="K8" s="40"/>
    </row>
    <row r="9" spans="1:11" ht="31.5">
      <c r="A9" s="94" t="s">
        <v>190</v>
      </c>
      <c r="B9" s="46"/>
      <c r="C9" s="18"/>
      <c r="D9" s="7">
        <v>27296.4</v>
      </c>
      <c r="E9" s="47">
        <v>43286.4</v>
      </c>
      <c r="F9" s="47"/>
      <c r="G9" s="47">
        <v>43286.4</v>
      </c>
      <c r="H9" s="47">
        <v>40988.8</v>
      </c>
      <c r="I9" s="47">
        <v>40988.8</v>
      </c>
      <c r="J9" s="48"/>
      <c r="K9" s="40"/>
    </row>
    <row r="10" spans="1:11" ht="22.5" customHeight="1">
      <c r="A10" s="94" t="s">
        <v>191</v>
      </c>
      <c r="B10" s="46"/>
      <c r="C10" s="18"/>
      <c r="D10" s="7">
        <v>7878.6</v>
      </c>
      <c r="E10" s="47">
        <v>7879.7</v>
      </c>
      <c r="F10" s="47"/>
      <c r="G10" s="47">
        <v>7879.7</v>
      </c>
      <c r="H10" s="47">
        <v>8381</v>
      </c>
      <c r="I10" s="47">
        <v>8381</v>
      </c>
      <c r="J10" s="48"/>
      <c r="K10" s="40"/>
    </row>
    <row r="11" spans="1:11" s="23" customFormat="1" ht="15.75">
      <c r="A11" s="95" t="s">
        <v>192</v>
      </c>
      <c r="B11" s="49"/>
      <c r="C11" s="50"/>
      <c r="D11" s="52">
        <f aca="true" t="shared" si="0" ref="D11:I11">D7+D8+D9+D10</f>
        <v>208225.40000000002</v>
      </c>
      <c r="E11" s="52">
        <f t="shared" si="0"/>
        <v>195791.30000000002</v>
      </c>
      <c r="F11" s="52">
        <f t="shared" si="0"/>
        <v>0</v>
      </c>
      <c r="G11" s="52">
        <f t="shared" si="0"/>
        <v>182766</v>
      </c>
      <c r="H11" s="52">
        <f t="shared" si="0"/>
        <v>189479.8</v>
      </c>
      <c r="I11" s="52">
        <f t="shared" si="0"/>
        <v>189479.8</v>
      </c>
      <c r="J11" s="53"/>
      <c r="K11" s="54"/>
    </row>
    <row r="12" spans="1:11" ht="15.75">
      <c r="A12" s="19" t="s">
        <v>24</v>
      </c>
      <c r="B12" s="238" t="s">
        <v>132</v>
      </c>
      <c r="C12" s="13" t="s">
        <v>133</v>
      </c>
      <c r="D12" s="308" t="s">
        <v>353</v>
      </c>
      <c r="E12" s="133">
        <f>E13+E16+E19+E25+E23+E24</f>
        <v>46828.47</v>
      </c>
      <c r="F12" s="133">
        <f>F13+F16+F19+F25+F23+F24</f>
        <v>31065.699999999997</v>
      </c>
      <c r="G12" s="133">
        <f>G13+G16+G19+G25+G23+G24</f>
        <v>28.17</v>
      </c>
      <c r="H12" s="339">
        <f>H13+H16+H19+H25+H23+H24</f>
        <v>44943.28254</v>
      </c>
      <c r="I12" s="133">
        <f>I13+I16+I19+I25+I23+I24</f>
        <v>62704.07</v>
      </c>
      <c r="J12" s="133"/>
      <c r="K12" s="134"/>
    </row>
    <row r="13" spans="1:11" ht="63">
      <c r="A13" s="239" t="s">
        <v>25</v>
      </c>
      <c r="B13" s="261" t="s">
        <v>132</v>
      </c>
      <c r="C13" s="262" t="s">
        <v>135</v>
      </c>
      <c r="D13" s="160">
        <f aca="true" t="shared" si="1" ref="D13:I13">D14+D15</f>
        <v>2667.6</v>
      </c>
      <c r="E13" s="160">
        <f t="shared" si="1"/>
        <v>3449.8</v>
      </c>
      <c r="F13" s="160">
        <f t="shared" si="1"/>
        <v>2523.2</v>
      </c>
      <c r="G13" s="160">
        <f t="shared" si="1"/>
        <v>0</v>
      </c>
      <c r="H13" s="340">
        <f t="shared" si="1"/>
        <v>3850.3</v>
      </c>
      <c r="I13" s="160">
        <f t="shared" si="1"/>
        <v>4552.7</v>
      </c>
      <c r="J13" s="136">
        <f>H13/E13*100</f>
        <v>111.60936865905269</v>
      </c>
      <c r="K13" s="79">
        <f>I13/H13</f>
        <v>1.1824273433238968</v>
      </c>
    </row>
    <row r="14" spans="1:11" s="35" customFormat="1" ht="15.75">
      <c r="A14" s="91" t="s">
        <v>186</v>
      </c>
      <c r="B14" s="238" t="s">
        <v>132</v>
      </c>
      <c r="C14" s="129" t="s">
        <v>135</v>
      </c>
      <c r="D14" s="309" t="s">
        <v>429</v>
      </c>
      <c r="E14" s="141">
        <v>3093.9</v>
      </c>
      <c r="F14" s="141">
        <v>2394.6</v>
      </c>
      <c r="G14" s="141"/>
      <c r="H14" s="341">
        <v>3600</v>
      </c>
      <c r="I14" s="141">
        <v>4202.4</v>
      </c>
      <c r="J14" s="136">
        <f aca="true" t="shared" si="2" ref="J14:J76">H14/E14*100</f>
        <v>116.35799476389023</v>
      </c>
      <c r="K14" s="79">
        <f aca="true" t="shared" si="3" ref="K14:K76">I14/H14</f>
        <v>1.1673333333333333</v>
      </c>
    </row>
    <row r="15" spans="1:11" s="35" customFormat="1" ht="15.75">
      <c r="A15" s="91" t="s">
        <v>194</v>
      </c>
      <c r="B15" s="238" t="s">
        <v>132</v>
      </c>
      <c r="C15" s="129" t="s">
        <v>135</v>
      </c>
      <c r="D15" s="309" t="s">
        <v>430</v>
      </c>
      <c r="E15" s="141">
        <v>355.9</v>
      </c>
      <c r="F15" s="141">
        <v>128.6</v>
      </c>
      <c r="G15" s="141"/>
      <c r="H15" s="341">
        <v>250.3</v>
      </c>
      <c r="I15" s="141">
        <v>350.3</v>
      </c>
      <c r="J15" s="136">
        <f t="shared" si="2"/>
        <v>70.3287440292217</v>
      </c>
      <c r="K15" s="79">
        <f t="shared" si="3"/>
        <v>1.3995205753096285</v>
      </c>
    </row>
    <row r="16" spans="1:11" s="35" customFormat="1" ht="38.25">
      <c r="A16" s="240" t="s">
        <v>26</v>
      </c>
      <c r="B16" s="261" t="s">
        <v>132</v>
      </c>
      <c r="C16" s="262" t="s">
        <v>136</v>
      </c>
      <c r="D16" s="158">
        <f aca="true" t="shared" si="4" ref="D16:I16">D17+D18</f>
        <v>15345.699999999999</v>
      </c>
      <c r="E16" s="158">
        <f t="shared" si="4"/>
        <v>16029.699999999999</v>
      </c>
      <c r="F16" s="158">
        <f t="shared" si="4"/>
        <v>11512.3</v>
      </c>
      <c r="G16" s="158">
        <f t="shared" si="4"/>
        <v>0</v>
      </c>
      <c r="H16" s="342">
        <f t="shared" si="4"/>
        <v>18090.7</v>
      </c>
      <c r="I16" s="158">
        <f t="shared" si="4"/>
        <v>18918.5</v>
      </c>
      <c r="J16" s="136">
        <f t="shared" si="2"/>
        <v>112.85738348191173</v>
      </c>
      <c r="K16" s="79">
        <f t="shared" si="3"/>
        <v>1.0457583178097032</v>
      </c>
    </row>
    <row r="17" spans="1:11" ht="15.75">
      <c r="A17" s="21" t="s">
        <v>195</v>
      </c>
      <c r="B17" s="238" t="s">
        <v>132</v>
      </c>
      <c r="C17" s="10" t="s">
        <v>136</v>
      </c>
      <c r="D17" s="309" t="s">
        <v>431</v>
      </c>
      <c r="E17" s="136">
        <v>14995.8</v>
      </c>
      <c r="F17" s="136">
        <v>10824</v>
      </c>
      <c r="G17" s="136"/>
      <c r="H17" s="343">
        <v>16927</v>
      </c>
      <c r="I17" s="136">
        <v>17754.8</v>
      </c>
      <c r="J17" s="136">
        <f t="shared" si="2"/>
        <v>112.87827258298991</v>
      </c>
      <c r="K17" s="79">
        <f t="shared" si="3"/>
        <v>1.0489041176818101</v>
      </c>
    </row>
    <row r="18" spans="1:11" s="35" customFormat="1" ht="15.75">
      <c r="A18" s="91" t="s">
        <v>196</v>
      </c>
      <c r="B18" s="238" t="s">
        <v>132</v>
      </c>
      <c r="C18" s="10" t="s">
        <v>136</v>
      </c>
      <c r="D18" s="309" t="s">
        <v>432</v>
      </c>
      <c r="E18" s="141">
        <v>1033.9</v>
      </c>
      <c r="F18" s="141">
        <v>688.3</v>
      </c>
      <c r="G18" s="141"/>
      <c r="H18" s="341">
        <v>1163.7</v>
      </c>
      <c r="I18" s="141">
        <v>1163.7</v>
      </c>
      <c r="J18" s="136">
        <f t="shared" si="2"/>
        <v>112.55440564851533</v>
      </c>
      <c r="K18" s="79">
        <f t="shared" si="3"/>
        <v>1</v>
      </c>
    </row>
    <row r="19" spans="1:11" s="35" customFormat="1" ht="38.25">
      <c r="A19" s="240" t="s">
        <v>27</v>
      </c>
      <c r="B19" s="261" t="s">
        <v>132</v>
      </c>
      <c r="C19" s="262" t="s">
        <v>137</v>
      </c>
      <c r="D19" s="158">
        <f aca="true" t="shared" si="5" ref="D19:I19">D20+D21+D22</f>
        <v>3379.2</v>
      </c>
      <c r="E19" s="158">
        <f t="shared" si="5"/>
        <v>4761.2</v>
      </c>
      <c r="F19" s="158">
        <f t="shared" si="5"/>
        <v>2943.1000000000004</v>
      </c>
      <c r="G19" s="158">
        <f t="shared" si="5"/>
        <v>0</v>
      </c>
      <c r="H19" s="342">
        <f t="shared" si="5"/>
        <v>5544.81254</v>
      </c>
      <c r="I19" s="158">
        <f t="shared" si="5"/>
        <v>5639.8</v>
      </c>
      <c r="J19" s="136">
        <f t="shared" si="2"/>
        <v>116.45829916827691</v>
      </c>
      <c r="K19" s="79">
        <f t="shared" si="3"/>
        <v>1.0171308694955448</v>
      </c>
    </row>
    <row r="20" spans="1:11" s="35" customFormat="1" ht="15.75">
      <c r="A20" s="91" t="s">
        <v>355</v>
      </c>
      <c r="B20" s="238" t="s">
        <v>132</v>
      </c>
      <c r="C20" s="129" t="s">
        <v>137</v>
      </c>
      <c r="D20" s="309" t="s">
        <v>433</v>
      </c>
      <c r="E20" s="141">
        <v>3461.2</v>
      </c>
      <c r="F20" s="141">
        <v>2657.4</v>
      </c>
      <c r="G20" s="141"/>
      <c r="H20" s="341">
        <v>4275.81254</v>
      </c>
      <c r="I20" s="141">
        <v>4275.8</v>
      </c>
      <c r="J20" s="136">
        <f t="shared" si="2"/>
        <v>123.53555240956895</v>
      </c>
      <c r="K20" s="79">
        <f t="shared" si="3"/>
        <v>0.9999970672240931</v>
      </c>
    </row>
    <row r="21" spans="1:11" s="35" customFormat="1" ht="51">
      <c r="A21" s="91" t="s">
        <v>286</v>
      </c>
      <c r="B21" s="238" t="s">
        <v>132</v>
      </c>
      <c r="C21" s="129" t="s">
        <v>137</v>
      </c>
      <c r="D21" s="309" t="s">
        <v>354</v>
      </c>
      <c r="E21" s="141">
        <v>1200</v>
      </c>
      <c r="F21" s="141">
        <v>203.9</v>
      </c>
      <c r="G21" s="141"/>
      <c r="H21" s="341">
        <v>1264</v>
      </c>
      <c r="I21" s="141">
        <v>1264</v>
      </c>
      <c r="J21" s="136">
        <f t="shared" si="2"/>
        <v>105.33333333333333</v>
      </c>
      <c r="K21" s="79">
        <f t="shared" si="3"/>
        <v>1</v>
      </c>
    </row>
    <row r="22" spans="1:11" s="35" customFormat="1" ht="15.75">
      <c r="A22" s="91" t="s">
        <v>419</v>
      </c>
      <c r="B22" s="238" t="s">
        <v>132</v>
      </c>
      <c r="C22" s="129" t="s">
        <v>137</v>
      </c>
      <c r="D22" s="309" t="s">
        <v>388</v>
      </c>
      <c r="E22" s="141">
        <v>100</v>
      </c>
      <c r="F22" s="141">
        <v>81.8</v>
      </c>
      <c r="G22" s="141"/>
      <c r="H22" s="341">
        <v>5</v>
      </c>
      <c r="I22" s="141">
        <v>100</v>
      </c>
      <c r="J22" s="136">
        <f t="shared" si="2"/>
        <v>5</v>
      </c>
      <c r="K22" s="79">
        <f t="shared" si="3"/>
        <v>20</v>
      </c>
    </row>
    <row r="23" spans="1:11" s="35" customFormat="1" ht="15.75">
      <c r="A23" s="91" t="s">
        <v>236</v>
      </c>
      <c r="B23" s="237" t="s">
        <v>132</v>
      </c>
      <c r="C23" s="10" t="s">
        <v>141</v>
      </c>
      <c r="D23" s="309" t="s">
        <v>434</v>
      </c>
      <c r="E23" s="141">
        <v>100</v>
      </c>
      <c r="F23" s="141"/>
      <c r="G23" s="141"/>
      <c r="H23" s="341">
        <v>1500</v>
      </c>
      <c r="I23" s="141">
        <v>2500.1</v>
      </c>
      <c r="J23" s="136">
        <f t="shared" si="2"/>
        <v>1500</v>
      </c>
      <c r="K23" s="79">
        <f t="shared" si="3"/>
        <v>1.6667333333333332</v>
      </c>
    </row>
    <row r="24" spans="1:11" s="35" customFormat="1" ht="15.75">
      <c r="A24" s="91" t="s">
        <v>28</v>
      </c>
      <c r="B24" s="237" t="s">
        <v>132</v>
      </c>
      <c r="C24" s="10" t="s">
        <v>1</v>
      </c>
      <c r="D24" s="309" t="s">
        <v>388</v>
      </c>
      <c r="E24" s="141">
        <v>100</v>
      </c>
      <c r="F24" s="141">
        <v>70</v>
      </c>
      <c r="G24" s="141"/>
      <c r="H24" s="341">
        <v>100</v>
      </c>
      <c r="I24" s="141">
        <v>100</v>
      </c>
      <c r="J24" s="136">
        <f t="shared" si="2"/>
        <v>100</v>
      </c>
      <c r="K24" s="79">
        <f t="shared" si="3"/>
        <v>1</v>
      </c>
    </row>
    <row r="25" spans="1:11" ht="15.75">
      <c r="A25" s="270" t="s">
        <v>29</v>
      </c>
      <c r="B25" s="271" t="s">
        <v>132</v>
      </c>
      <c r="C25" s="272" t="s">
        <v>262</v>
      </c>
      <c r="D25" s="273">
        <f aca="true" t="shared" si="6" ref="D25:I25">D26+D27+D28+D29+D30+D31+D32+D33+D34+D37+D43+D49+D50+D51+D52+D53</f>
        <v>13976.85</v>
      </c>
      <c r="E25" s="273">
        <f t="shared" si="6"/>
        <v>22387.77</v>
      </c>
      <c r="F25" s="273">
        <f t="shared" si="6"/>
        <v>14017.1</v>
      </c>
      <c r="G25" s="273">
        <f t="shared" si="6"/>
        <v>28.17</v>
      </c>
      <c r="H25" s="344">
        <f t="shared" si="6"/>
        <v>15857.47</v>
      </c>
      <c r="I25" s="273">
        <f t="shared" si="6"/>
        <v>30992.97</v>
      </c>
      <c r="J25" s="136">
        <f t="shared" si="2"/>
        <v>70.83094921914956</v>
      </c>
      <c r="K25" s="79">
        <f t="shared" si="3"/>
        <v>1.9544712996461606</v>
      </c>
    </row>
    <row r="26" spans="1:11" s="35" customFormat="1" ht="31.5">
      <c r="A26" s="263" t="s">
        <v>222</v>
      </c>
      <c r="B26" s="264" t="s">
        <v>132</v>
      </c>
      <c r="C26" s="265" t="s">
        <v>262</v>
      </c>
      <c r="D26" s="310" t="s">
        <v>435</v>
      </c>
      <c r="E26" s="266">
        <v>292</v>
      </c>
      <c r="F26" s="266">
        <v>158</v>
      </c>
      <c r="G26" s="266"/>
      <c r="H26" s="345">
        <v>292</v>
      </c>
      <c r="I26" s="267">
        <v>292</v>
      </c>
      <c r="J26" s="136">
        <f t="shared" si="2"/>
        <v>100</v>
      </c>
      <c r="K26" s="79">
        <f t="shared" si="3"/>
        <v>1</v>
      </c>
    </row>
    <row r="27" spans="1:11" ht="31.5">
      <c r="A27" s="263" t="s">
        <v>174</v>
      </c>
      <c r="B27" s="264" t="s">
        <v>132</v>
      </c>
      <c r="C27" s="265" t="s">
        <v>262</v>
      </c>
      <c r="D27" s="311" t="s">
        <v>436</v>
      </c>
      <c r="E27" s="268">
        <v>485.4</v>
      </c>
      <c r="F27" s="268">
        <v>302.9</v>
      </c>
      <c r="G27" s="268"/>
      <c r="H27" s="346">
        <v>516</v>
      </c>
      <c r="I27" s="268">
        <v>516</v>
      </c>
      <c r="J27" s="136">
        <f t="shared" si="2"/>
        <v>106.30407911001237</v>
      </c>
      <c r="K27" s="79">
        <f t="shared" si="3"/>
        <v>1</v>
      </c>
    </row>
    <row r="28" spans="1:11" ht="15.75">
      <c r="A28" s="263" t="s">
        <v>175</v>
      </c>
      <c r="B28" s="264" t="s">
        <v>132</v>
      </c>
      <c r="C28" s="265" t="s">
        <v>262</v>
      </c>
      <c r="D28" s="311" t="s">
        <v>437</v>
      </c>
      <c r="E28" s="268">
        <v>141.9</v>
      </c>
      <c r="F28" s="268">
        <v>90.5</v>
      </c>
      <c r="G28" s="268"/>
      <c r="H28" s="346">
        <v>150.8</v>
      </c>
      <c r="I28" s="268">
        <v>150.8</v>
      </c>
      <c r="J28" s="136">
        <f t="shared" si="2"/>
        <v>106.27202255109232</v>
      </c>
      <c r="K28" s="79">
        <f t="shared" si="3"/>
        <v>1</v>
      </c>
    </row>
    <row r="29" spans="1:11" ht="15.75">
      <c r="A29" s="263" t="s">
        <v>275</v>
      </c>
      <c r="B29" s="264" t="s">
        <v>132</v>
      </c>
      <c r="C29" s="265" t="s">
        <v>262</v>
      </c>
      <c r="D29" s="311" t="s">
        <v>388</v>
      </c>
      <c r="E29" s="268">
        <v>16.5</v>
      </c>
      <c r="F29" s="268">
        <v>0</v>
      </c>
      <c r="G29" s="268">
        <v>16.5</v>
      </c>
      <c r="H29" s="346">
        <v>16.5</v>
      </c>
      <c r="I29" s="266">
        <v>16.5</v>
      </c>
      <c r="J29" s="136">
        <f t="shared" si="2"/>
        <v>100</v>
      </c>
      <c r="K29" s="79">
        <f t="shared" si="3"/>
        <v>1</v>
      </c>
    </row>
    <row r="30" spans="1:11" s="35" customFormat="1" ht="15.75">
      <c r="A30" s="126" t="s">
        <v>277</v>
      </c>
      <c r="B30" s="264" t="s">
        <v>132</v>
      </c>
      <c r="C30" s="265" t="s">
        <v>262</v>
      </c>
      <c r="D30" s="310" t="s">
        <v>388</v>
      </c>
      <c r="E30" s="266">
        <v>9.8</v>
      </c>
      <c r="F30" s="266">
        <v>0</v>
      </c>
      <c r="G30" s="266">
        <v>9.8</v>
      </c>
      <c r="H30" s="345">
        <v>0</v>
      </c>
      <c r="I30" s="266">
        <v>0</v>
      </c>
      <c r="J30" s="136">
        <f t="shared" si="2"/>
        <v>0</v>
      </c>
      <c r="K30" s="79" t="e">
        <f t="shared" si="3"/>
        <v>#DIV/0!</v>
      </c>
    </row>
    <row r="31" spans="1:11" s="35" customFormat="1" ht="25.5">
      <c r="A31" s="126" t="s">
        <v>381</v>
      </c>
      <c r="B31" s="264" t="s">
        <v>132</v>
      </c>
      <c r="C31" s="265" t="s">
        <v>262</v>
      </c>
      <c r="D31" s="310" t="s">
        <v>388</v>
      </c>
      <c r="E31" s="266">
        <v>0</v>
      </c>
      <c r="F31" s="266">
        <v>0</v>
      </c>
      <c r="G31" s="266"/>
      <c r="H31" s="345">
        <v>18.7</v>
      </c>
      <c r="I31" s="266">
        <v>18.7</v>
      </c>
      <c r="J31" s="136" t="e">
        <f t="shared" si="2"/>
        <v>#DIV/0!</v>
      </c>
      <c r="K31" s="79">
        <f t="shared" si="3"/>
        <v>1</v>
      </c>
    </row>
    <row r="32" spans="1:11" s="35" customFormat="1" ht="25.5">
      <c r="A32" s="126" t="s">
        <v>279</v>
      </c>
      <c r="B32" s="264" t="s">
        <v>132</v>
      </c>
      <c r="C32" s="265" t="s">
        <v>262</v>
      </c>
      <c r="D32" s="310" t="s">
        <v>438</v>
      </c>
      <c r="E32" s="267">
        <v>1.87</v>
      </c>
      <c r="F32" s="267">
        <v>1.3</v>
      </c>
      <c r="G32" s="267">
        <v>1.87</v>
      </c>
      <c r="H32" s="345">
        <v>1.87</v>
      </c>
      <c r="I32" s="267">
        <v>1.87</v>
      </c>
      <c r="J32" s="136">
        <f t="shared" si="2"/>
        <v>100</v>
      </c>
      <c r="K32" s="79">
        <f t="shared" si="3"/>
        <v>1</v>
      </c>
    </row>
    <row r="33" spans="1:11" s="70" customFormat="1" ht="15.75">
      <c r="A33" s="81" t="s">
        <v>422</v>
      </c>
      <c r="B33" s="238" t="s">
        <v>132</v>
      </c>
      <c r="C33" s="129" t="s">
        <v>262</v>
      </c>
      <c r="D33" s="312" t="s">
        <v>388</v>
      </c>
      <c r="E33" s="141"/>
      <c r="F33" s="141"/>
      <c r="G33" s="141"/>
      <c r="H33" s="341">
        <v>100</v>
      </c>
      <c r="I33" s="141">
        <v>100</v>
      </c>
      <c r="J33" s="136" t="e">
        <f t="shared" si="2"/>
        <v>#DIV/0!</v>
      </c>
      <c r="K33" s="79">
        <f t="shared" si="3"/>
        <v>1</v>
      </c>
    </row>
    <row r="34" spans="1:11" s="35" customFormat="1" ht="15.75">
      <c r="A34" s="107" t="s">
        <v>384</v>
      </c>
      <c r="B34" s="237" t="s">
        <v>132</v>
      </c>
      <c r="C34" s="129" t="s">
        <v>262</v>
      </c>
      <c r="D34" s="158">
        <f aca="true" t="shared" si="7" ref="D34:I34">D35+D36</f>
        <v>1446</v>
      </c>
      <c r="E34" s="158">
        <f t="shared" si="7"/>
        <v>2700</v>
      </c>
      <c r="F34" s="158">
        <f t="shared" si="7"/>
        <v>1564.2</v>
      </c>
      <c r="G34" s="158">
        <f t="shared" si="7"/>
        <v>0</v>
      </c>
      <c r="H34" s="342">
        <f t="shared" si="7"/>
        <v>800</v>
      </c>
      <c r="I34" s="158">
        <f t="shared" si="7"/>
        <v>5700</v>
      </c>
      <c r="J34" s="136">
        <f t="shared" si="2"/>
        <v>29.629629629629626</v>
      </c>
      <c r="K34" s="79">
        <f t="shared" si="3"/>
        <v>7.125</v>
      </c>
    </row>
    <row r="35" spans="1:11" s="35" customFormat="1" ht="15.75">
      <c r="A35" s="90" t="s">
        <v>238</v>
      </c>
      <c r="B35" s="237" t="s">
        <v>132</v>
      </c>
      <c r="C35" s="129" t="s">
        <v>262</v>
      </c>
      <c r="D35" s="308" t="s">
        <v>439</v>
      </c>
      <c r="E35" s="143">
        <v>1268.2</v>
      </c>
      <c r="F35" s="143">
        <v>1268.2</v>
      </c>
      <c r="G35" s="143"/>
      <c r="H35" s="339">
        <v>300</v>
      </c>
      <c r="I35" s="143">
        <v>300</v>
      </c>
      <c r="J35" s="136">
        <f t="shared" si="2"/>
        <v>23.655574830468378</v>
      </c>
      <c r="K35" s="79">
        <f t="shared" si="3"/>
        <v>1</v>
      </c>
    </row>
    <row r="36" spans="1:11" s="35" customFormat="1" ht="15.75">
      <c r="A36" s="91" t="s">
        <v>385</v>
      </c>
      <c r="B36" s="237" t="s">
        <v>132</v>
      </c>
      <c r="C36" s="129" t="s">
        <v>262</v>
      </c>
      <c r="D36" s="309" t="s">
        <v>388</v>
      </c>
      <c r="E36" s="136">
        <v>1431.8</v>
      </c>
      <c r="F36" s="136">
        <v>296</v>
      </c>
      <c r="G36" s="136"/>
      <c r="H36" s="343">
        <v>500</v>
      </c>
      <c r="I36" s="136">
        <v>5400</v>
      </c>
      <c r="J36" s="136">
        <f t="shared" si="2"/>
        <v>34.92107836289985</v>
      </c>
      <c r="K36" s="79">
        <f t="shared" si="3"/>
        <v>10.8</v>
      </c>
    </row>
    <row r="37" spans="1:11" s="35" customFormat="1" ht="15.75">
      <c r="A37" s="107" t="s">
        <v>287</v>
      </c>
      <c r="B37" s="237" t="s">
        <v>132</v>
      </c>
      <c r="C37" s="129" t="s">
        <v>262</v>
      </c>
      <c r="D37" s="162">
        <f aca="true" t="shared" si="8" ref="D37:I37">SUM(D38:D42)</f>
        <v>0</v>
      </c>
      <c r="E37" s="162">
        <f t="shared" si="8"/>
        <v>2174.3</v>
      </c>
      <c r="F37" s="162">
        <f t="shared" si="8"/>
        <v>276.3</v>
      </c>
      <c r="G37" s="162">
        <f t="shared" si="8"/>
        <v>0</v>
      </c>
      <c r="H37" s="347">
        <f t="shared" si="8"/>
        <v>873.7</v>
      </c>
      <c r="I37" s="162">
        <f t="shared" si="8"/>
        <v>3286.2</v>
      </c>
      <c r="J37" s="136">
        <f t="shared" si="2"/>
        <v>40.18304741755968</v>
      </c>
      <c r="K37" s="79">
        <f t="shared" si="3"/>
        <v>3.761245278699782</v>
      </c>
    </row>
    <row r="38" spans="1:11" s="35" customFormat="1" ht="25.5">
      <c r="A38" s="91" t="s">
        <v>283</v>
      </c>
      <c r="B38" s="237" t="s">
        <v>132</v>
      </c>
      <c r="C38" s="129" t="s">
        <v>262</v>
      </c>
      <c r="D38" s="313" t="s">
        <v>440</v>
      </c>
      <c r="E38" s="141">
        <v>200</v>
      </c>
      <c r="F38" s="141">
        <v>123.9</v>
      </c>
      <c r="G38" s="141"/>
      <c r="H38" s="341">
        <v>200</v>
      </c>
      <c r="I38" s="141">
        <v>780</v>
      </c>
      <c r="J38" s="136">
        <f t="shared" si="2"/>
        <v>100</v>
      </c>
      <c r="K38" s="79">
        <f t="shared" si="3"/>
        <v>3.9</v>
      </c>
    </row>
    <row r="39" spans="1:11" s="35" customFormat="1" ht="25.5">
      <c r="A39" s="91" t="s">
        <v>284</v>
      </c>
      <c r="B39" s="237" t="s">
        <v>132</v>
      </c>
      <c r="C39" s="129" t="s">
        <v>262</v>
      </c>
      <c r="D39" s="313" t="s">
        <v>388</v>
      </c>
      <c r="E39" s="141">
        <v>10</v>
      </c>
      <c r="F39" s="141"/>
      <c r="G39" s="141"/>
      <c r="H39" s="341">
        <v>5</v>
      </c>
      <c r="I39" s="141"/>
      <c r="J39" s="136">
        <f t="shared" si="2"/>
        <v>50</v>
      </c>
      <c r="K39" s="79">
        <f t="shared" si="3"/>
        <v>0</v>
      </c>
    </row>
    <row r="40" spans="1:11" s="35" customFormat="1" ht="38.25">
      <c r="A40" s="91" t="s">
        <v>359</v>
      </c>
      <c r="B40" s="237" t="s">
        <v>132</v>
      </c>
      <c r="C40" s="129" t="s">
        <v>262</v>
      </c>
      <c r="D40" s="309" t="s">
        <v>388</v>
      </c>
      <c r="E40" s="141">
        <v>200</v>
      </c>
      <c r="F40" s="141">
        <v>20.6</v>
      </c>
      <c r="G40" s="141"/>
      <c r="H40" s="341">
        <v>350</v>
      </c>
      <c r="I40" s="141">
        <v>510</v>
      </c>
      <c r="J40" s="136">
        <f t="shared" si="2"/>
        <v>175</v>
      </c>
      <c r="K40" s="79">
        <f t="shared" si="3"/>
        <v>1.457142857142857</v>
      </c>
    </row>
    <row r="41" spans="1:11" s="35" customFormat="1" ht="51">
      <c r="A41" s="91" t="s">
        <v>286</v>
      </c>
      <c r="B41" s="237" t="s">
        <v>132</v>
      </c>
      <c r="C41" s="129" t="s">
        <v>262</v>
      </c>
      <c r="D41" s="309" t="s">
        <v>388</v>
      </c>
      <c r="E41" s="136">
        <v>1764.3</v>
      </c>
      <c r="F41" s="136">
        <v>131.8</v>
      </c>
      <c r="G41" s="136"/>
      <c r="H41" s="343">
        <v>300</v>
      </c>
      <c r="I41" s="136">
        <v>1977.5</v>
      </c>
      <c r="J41" s="136">
        <f t="shared" si="2"/>
        <v>17.003910899506888</v>
      </c>
      <c r="K41" s="79">
        <f t="shared" si="3"/>
        <v>6.591666666666667</v>
      </c>
    </row>
    <row r="42" spans="1:11" s="35" customFormat="1" ht="25.5">
      <c r="A42" s="274" t="s">
        <v>418</v>
      </c>
      <c r="B42" s="238"/>
      <c r="C42" s="129"/>
      <c r="D42" s="310" t="s">
        <v>388</v>
      </c>
      <c r="E42" s="141"/>
      <c r="F42" s="141"/>
      <c r="G42" s="141"/>
      <c r="H42" s="341">
        <v>18.7</v>
      </c>
      <c r="I42" s="141">
        <v>18.7</v>
      </c>
      <c r="J42" s="136" t="e">
        <f t="shared" si="2"/>
        <v>#DIV/0!</v>
      </c>
      <c r="K42" s="79">
        <f t="shared" si="3"/>
        <v>1</v>
      </c>
    </row>
    <row r="43" spans="1:11" s="35" customFormat="1" ht="15.75">
      <c r="A43" s="107" t="s">
        <v>267</v>
      </c>
      <c r="B43" s="237" t="s">
        <v>132</v>
      </c>
      <c r="C43" s="129" t="s">
        <v>262</v>
      </c>
      <c r="D43" s="313" t="s">
        <v>354</v>
      </c>
      <c r="E43" s="137">
        <v>0</v>
      </c>
      <c r="F43" s="141">
        <v>0</v>
      </c>
      <c r="G43" s="141">
        <v>0</v>
      </c>
      <c r="H43" s="341">
        <v>0</v>
      </c>
      <c r="I43" s="141">
        <v>0</v>
      </c>
      <c r="J43" s="136" t="e">
        <f t="shared" si="2"/>
        <v>#DIV/0!</v>
      </c>
      <c r="K43" s="79" t="e">
        <f t="shared" si="3"/>
        <v>#DIV/0!</v>
      </c>
    </row>
    <row r="44" spans="1:11" s="35" customFormat="1" ht="15.75">
      <c r="A44" s="91" t="s">
        <v>268</v>
      </c>
      <c r="B44" s="237" t="s">
        <v>132</v>
      </c>
      <c r="C44" s="129" t="s">
        <v>262</v>
      </c>
      <c r="D44" s="313"/>
      <c r="E44" s="137"/>
      <c r="F44" s="137"/>
      <c r="G44" s="137"/>
      <c r="H44" s="348"/>
      <c r="I44" s="137"/>
      <c r="J44" s="136" t="e">
        <f t="shared" si="2"/>
        <v>#DIV/0!</v>
      </c>
      <c r="K44" s="79" t="e">
        <f t="shared" si="3"/>
        <v>#DIV/0!</v>
      </c>
    </row>
    <row r="45" spans="1:11" s="35" customFormat="1" ht="15.75">
      <c r="A45" s="91" t="s">
        <v>269</v>
      </c>
      <c r="B45" s="237" t="s">
        <v>132</v>
      </c>
      <c r="C45" s="129" t="s">
        <v>262</v>
      </c>
      <c r="D45" s="313"/>
      <c r="E45" s="137"/>
      <c r="F45" s="137"/>
      <c r="G45" s="137"/>
      <c r="H45" s="348"/>
      <c r="I45" s="137"/>
      <c r="J45" s="136" t="e">
        <f t="shared" si="2"/>
        <v>#DIV/0!</v>
      </c>
      <c r="K45" s="79" t="e">
        <f t="shared" si="3"/>
        <v>#DIV/0!</v>
      </c>
    </row>
    <row r="46" spans="1:11" s="35" customFormat="1" ht="15.75">
      <c r="A46" s="91" t="s">
        <v>270</v>
      </c>
      <c r="B46" s="237" t="s">
        <v>132</v>
      </c>
      <c r="C46" s="129" t="s">
        <v>262</v>
      </c>
      <c r="D46" s="313"/>
      <c r="E46" s="137"/>
      <c r="F46" s="137"/>
      <c r="G46" s="137"/>
      <c r="H46" s="348"/>
      <c r="I46" s="137"/>
      <c r="J46" s="136" t="e">
        <f t="shared" si="2"/>
        <v>#DIV/0!</v>
      </c>
      <c r="K46" s="79" t="e">
        <f t="shared" si="3"/>
        <v>#DIV/0!</v>
      </c>
    </row>
    <row r="47" spans="1:11" s="35" customFormat="1" ht="15.75">
      <c r="A47" s="91" t="s">
        <v>271</v>
      </c>
      <c r="B47" s="237" t="s">
        <v>132</v>
      </c>
      <c r="C47" s="129" t="s">
        <v>262</v>
      </c>
      <c r="D47" s="314"/>
      <c r="E47" s="137"/>
      <c r="F47" s="137"/>
      <c r="G47" s="137"/>
      <c r="H47" s="348"/>
      <c r="I47" s="137"/>
      <c r="J47" s="136" t="e">
        <f t="shared" si="2"/>
        <v>#DIV/0!</v>
      </c>
      <c r="K47" s="79" t="e">
        <f t="shared" si="3"/>
        <v>#DIV/0!</v>
      </c>
    </row>
    <row r="48" spans="1:11" s="35" customFormat="1" ht="15.75">
      <c r="A48" s="91" t="s">
        <v>272</v>
      </c>
      <c r="B48" s="237" t="s">
        <v>132</v>
      </c>
      <c r="C48" s="129" t="s">
        <v>262</v>
      </c>
      <c r="D48" s="313"/>
      <c r="E48" s="137"/>
      <c r="F48" s="137"/>
      <c r="G48" s="137"/>
      <c r="H48" s="348"/>
      <c r="I48" s="137"/>
      <c r="J48" s="136" t="e">
        <f t="shared" si="2"/>
        <v>#DIV/0!</v>
      </c>
      <c r="K48" s="79" t="e">
        <f t="shared" si="3"/>
        <v>#DIV/0!</v>
      </c>
    </row>
    <row r="49" spans="1:11" s="23" customFormat="1" ht="15.75">
      <c r="A49" s="90" t="s">
        <v>356</v>
      </c>
      <c r="B49" s="237" t="s">
        <v>132</v>
      </c>
      <c r="C49" s="129" t="s">
        <v>262</v>
      </c>
      <c r="D49" s="309" t="s">
        <v>441</v>
      </c>
      <c r="E49" s="136">
        <v>1728.3</v>
      </c>
      <c r="F49" s="136">
        <v>1138.1</v>
      </c>
      <c r="G49" s="136"/>
      <c r="H49" s="343">
        <v>1981.9</v>
      </c>
      <c r="I49" s="136">
        <v>2646.7</v>
      </c>
      <c r="J49" s="136">
        <f t="shared" si="2"/>
        <v>114.67337846438699</v>
      </c>
      <c r="K49" s="79">
        <f t="shared" si="3"/>
        <v>1.3354356930218476</v>
      </c>
    </row>
    <row r="50" spans="1:11" s="23" customFormat="1" ht="51">
      <c r="A50" s="91" t="s">
        <v>286</v>
      </c>
      <c r="B50" s="237" t="s">
        <v>132</v>
      </c>
      <c r="C50" s="129" t="s">
        <v>262</v>
      </c>
      <c r="D50" s="309" t="s">
        <v>388</v>
      </c>
      <c r="E50" s="136">
        <v>443</v>
      </c>
      <c r="F50" s="136">
        <v>215.6</v>
      </c>
      <c r="G50" s="136"/>
      <c r="H50" s="343">
        <v>100</v>
      </c>
      <c r="I50" s="136">
        <v>664.8</v>
      </c>
      <c r="J50" s="136">
        <f t="shared" si="2"/>
        <v>22.573363431151243</v>
      </c>
      <c r="K50" s="79">
        <f t="shared" si="3"/>
        <v>6.648</v>
      </c>
    </row>
    <row r="51" spans="1:11" ht="25.5">
      <c r="A51" s="91" t="s">
        <v>280</v>
      </c>
      <c r="B51" s="237" t="s">
        <v>132</v>
      </c>
      <c r="C51" s="129" t="s">
        <v>262</v>
      </c>
      <c r="D51" s="309" t="s">
        <v>442</v>
      </c>
      <c r="E51" s="136">
        <v>100</v>
      </c>
      <c r="F51" s="136">
        <v>0</v>
      </c>
      <c r="G51" s="136"/>
      <c r="H51" s="343">
        <v>100</v>
      </c>
      <c r="I51" s="136">
        <v>100</v>
      </c>
      <c r="J51" s="136">
        <f t="shared" si="2"/>
        <v>100</v>
      </c>
      <c r="K51" s="79">
        <f t="shared" si="3"/>
        <v>1</v>
      </c>
    </row>
    <row r="52" spans="1:11" ht="47.25" customHeight="1">
      <c r="A52" s="90" t="s">
        <v>281</v>
      </c>
      <c r="B52" s="237" t="s">
        <v>132</v>
      </c>
      <c r="C52" s="129" t="s">
        <v>262</v>
      </c>
      <c r="D52" s="309" t="s">
        <v>443</v>
      </c>
      <c r="E52" s="136">
        <v>494</v>
      </c>
      <c r="F52" s="136">
        <v>317</v>
      </c>
      <c r="G52" s="136"/>
      <c r="H52" s="343">
        <v>400</v>
      </c>
      <c r="I52" s="136">
        <v>1325</v>
      </c>
      <c r="J52" s="136">
        <f t="shared" si="2"/>
        <v>80.97165991902834</v>
      </c>
      <c r="K52" s="79">
        <f t="shared" si="3"/>
        <v>3.3125</v>
      </c>
    </row>
    <row r="53" spans="1:11" ht="18.75" customHeight="1">
      <c r="A53" s="90" t="s">
        <v>170</v>
      </c>
      <c r="B53" s="237" t="s">
        <v>132</v>
      </c>
      <c r="C53" s="129" t="s">
        <v>262</v>
      </c>
      <c r="D53" s="309" t="s">
        <v>444</v>
      </c>
      <c r="E53" s="136">
        <v>13800.7</v>
      </c>
      <c r="F53" s="136">
        <v>9953.2</v>
      </c>
      <c r="G53" s="136"/>
      <c r="H53" s="343">
        <v>10506</v>
      </c>
      <c r="I53" s="136">
        <v>16174.4</v>
      </c>
      <c r="J53" s="136">
        <f t="shared" si="2"/>
        <v>76.12657328976066</v>
      </c>
      <c r="K53" s="79">
        <f t="shared" si="3"/>
        <v>1.539539310869979</v>
      </c>
    </row>
    <row r="54" spans="1:11" s="35" customFormat="1" ht="25.5">
      <c r="A54" s="275" t="s">
        <v>30</v>
      </c>
      <c r="B54" s="261" t="s">
        <v>135</v>
      </c>
      <c r="C54" s="262" t="s">
        <v>133</v>
      </c>
      <c r="D54" s="162">
        <f aca="true" t="shared" si="9" ref="D54:I54">D55+D56+D57+D58</f>
        <v>2698</v>
      </c>
      <c r="E54" s="162">
        <f t="shared" si="9"/>
        <v>3354.8</v>
      </c>
      <c r="F54" s="162">
        <f t="shared" si="9"/>
        <v>2226.5</v>
      </c>
      <c r="G54" s="162">
        <f t="shared" si="9"/>
        <v>0</v>
      </c>
      <c r="H54" s="347">
        <f t="shared" si="9"/>
        <v>2092.1</v>
      </c>
      <c r="I54" s="162">
        <f t="shared" si="9"/>
        <v>4838.1</v>
      </c>
      <c r="J54" s="136">
        <f t="shared" si="2"/>
        <v>62.36139263145344</v>
      </c>
      <c r="K54" s="79">
        <f t="shared" si="3"/>
        <v>2.312556761149085</v>
      </c>
    </row>
    <row r="55" spans="1:11" ht="25.5">
      <c r="A55" s="91" t="s">
        <v>147</v>
      </c>
      <c r="B55" s="238" t="s">
        <v>135</v>
      </c>
      <c r="C55" s="129" t="s">
        <v>134</v>
      </c>
      <c r="D55" s="312" t="s">
        <v>445</v>
      </c>
      <c r="E55" s="141">
        <v>65</v>
      </c>
      <c r="F55" s="141"/>
      <c r="G55" s="141"/>
      <c r="H55" s="341">
        <v>50</v>
      </c>
      <c r="I55" s="141">
        <v>182</v>
      </c>
      <c r="J55" s="136">
        <f t="shared" si="2"/>
        <v>76.92307692307693</v>
      </c>
      <c r="K55" s="79">
        <f t="shared" si="3"/>
        <v>3.64</v>
      </c>
    </row>
    <row r="56" spans="1:11" s="35" customFormat="1" ht="15.75">
      <c r="A56" s="126" t="s">
        <v>239</v>
      </c>
      <c r="B56" s="264" t="s">
        <v>135</v>
      </c>
      <c r="C56" s="265" t="s">
        <v>136</v>
      </c>
      <c r="D56" s="310" t="s">
        <v>446</v>
      </c>
      <c r="E56" s="137">
        <v>931</v>
      </c>
      <c r="F56" s="137">
        <v>616.8</v>
      </c>
      <c r="G56" s="137"/>
      <c r="H56" s="349">
        <v>872.1</v>
      </c>
      <c r="I56" s="137">
        <v>872.1</v>
      </c>
      <c r="J56" s="136">
        <f t="shared" si="2"/>
        <v>93.6734693877551</v>
      </c>
      <c r="K56" s="79">
        <f t="shared" si="3"/>
        <v>1</v>
      </c>
    </row>
    <row r="57" spans="1:11" s="35" customFormat="1" ht="25.5">
      <c r="A57" s="91" t="s">
        <v>386</v>
      </c>
      <c r="B57" s="238" t="s">
        <v>135</v>
      </c>
      <c r="C57" s="129" t="s">
        <v>139</v>
      </c>
      <c r="D57" s="313" t="s">
        <v>447</v>
      </c>
      <c r="E57" s="141">
        <v>1500</v>
      </c>
      <c r="F57" s="141">
        <v>945.6</v>
      </c>
      <c r="G57" s="141"/>
      <c r="H57" s="341">
        <v>220</v>
      </c>
      <c r="I57" s="141">
        <v>2804</v>
      </c>
      <c r="J57" s="136">
        <f t="shared" si="2"/>
        <v>14.666666666666666</v>
      </c>
      <c r="K57" s="79">
        <f t="shared" si="3"/>
        <v>12.745454545454546</v>
      </c>
    </row>
    <row r="58" spans="1:11" s="35" customFormat="1" ht="15.75">
      <c r="A58" s="91" t="s">
        <v>288</v>
      </c>
      <c r="B58" s="238" t="s">
        <v>135</v>
      </c>
      <c r="C58" s="129" t="s">
        <v>139</v>
      </c>
      <c r="D58" s="313" t="s">
        <v>448</v>
      </c>
      <c r="E58" s="141">
        <v>858.8</v>
      </c>
      <c r="F58" s="141">
        <v>664.1</v>
      </c>
      <c r="G58" s="141"/>
      <c r="H58" s="341">
        <v>950</v>
      </c>
      <c r="I58" s="141">
        <v>980</v>
      </c>
      <c r="J58" s="136">
        <f t="shared" si="2"/>
        <v>110.61946902654869</v>
      </c>
      <c r="K58" s="79">
        <f t="shared" si="3"/>
        <v>1.0315789473684212</v>
      </c>
    </row>
    <row r="59" spans="1:11" s="23" customFormat="1" ht="15.75">
      <c r="A59" s="330" t="s">
        <v>32</v>
      </c>
      <c r="B59" s="269" t="s">
        <v>136</v>
      </c>
      <c r="C59" s="262" t="s">
        <v>133</v>
      </c>
      <c r="D59" s="163">
        <f aca="true" t="shared" si="10" ref="D59:I59">D60+D63+D68</f>
        <v>4241.4</v>
      </c>
      <c r="E59" s="163">
        <f t="shared" si="10"/>
        <v>5466.976000000001</v>
      </c>
      <c r="F59" s="163">
        <f t="shared" si="10"/>
        <v>1639.5</v>
      </c>
      <c r="G59" s="163">
        <f t="shared" si="10"/>
        <v>0</v>
      </c>
      <c r="H59" s="350">
        <f t="shared" si="10"/>
        <v>1512.6</v>
      </c>
      <c r="I59" s="163">
        <f t="shared" si="10"/>
        <v>1857.6</v>
      </c>
      <c r="J59" s="160">
        <f t="shared" si="2"/>
        <v>27.667946594241492</v>
      </c>
      <c r="K59" s="79">
        <f t="shared" si="3"/>
        <v>1.2280840936136455</v>
      </c>
    </row>
    <row r="60" spans="1:11" s="35" customFormat="1" ht="15.75">
      <c r="A60" s="332" t="s">
        <v>295</v>
      </c>
      <c r="B60" s="333" t="s">
        <v>136</v>
      </c>
      <c r="C60" s="334" t="s">
        <v>140</v>
      </c>
      <c r="D60" s="89">
        <f aca="true" t="shared" si="11" ref="D60:I60">D61+D62</f>
        <v>293.4</v>
      </c>
      <c r="E60" s="89">
        <f t="shared" si="11"/>
        <v>333</v>
      </c>
      <c r="F60" s="89">
        <f t="shared" si="11"/>
        <v>183.5</v>
      </c>
      <c r="G60" s="89">
        <f t="shared" si="11"/>
        <v>0</v>
      </c>
      <c r="H60" s="349">
        <f t="shared" si="11"/>
        <v>297.6</v>
      </c>
      <c r="I60" s="89">
        <f t="shared" si="11"/>
        <v>347.6</v>
      </c>
      <c r="J60" s="136">
        <f t="shared" si="2"/>
        <v>89.36936936936938</v>
      </c>
      <c r="K60" s="79">
        <f t="shared" si="3"/>
        <v>1.168010752688172</v>
      </c>
    </row>
    <row r="61" spans="1:11" ht="15.75">
      <c r="A61" s="335" t="s">
        <v>148</v>
      </c>
      <c r="B61" s="333" t="s">
        <v>136</v>
      </c>
      <c r="C61" s="334" t="s">
        <v>140</v>
      </c>
      <c r="D61" s="309" t="s">
        <v>449</v>
      </c>
      <c r="E61" s="136">
        <v>100</v>
      </c>
      <c r="F61" s="136">
        <v>19.4</v>
      </c>
      <c r="G61" s="136"/>
      <c r="H61" s="343">
        <v>50</v>
      </c>
      <c r="I61" s="136">
        <v>100</v>
      </c>
      <c r="J61" s="136">
        <f t="shared" si="2"/>
        <v>50</v>
      </c>
      <c r="K61" s="79">
        <f t="shared" si="3"/>
        <v>2</v>
      </c>
    </row>
    <row r="62" spans="1:11" ht="31.5">
      <c r="A62" s="336" t="s">
        <v>276</v>
      </c>
      <c r="B62" s="337" t="s">
        <v>136</v>
      </c>
      <c r="C62" s="338" t="s">
        <v>140</v>
      </c>
      <c r="D62" s="311" t="s">
        <v>450</v>
      </c>
      <c r="E62" s="268">
        <v>233</v>
      </c>
      <c r="F62" s="268">
        <v>164.1</v>
      </c>
      <c r="G62" s="268"/>
      <c r="H62" s="351">
        <v>247.6</v>
      </c>
      <c r="I62" s="268">
        <v>247.6</v>
      </c>
      <c r="J62" s="136">
        <f t="shared" si="2"/>
        <v>106.26609442060087</v>
      </c>
      <c r="K62" s="79">
        <f t="shared" si="3"/>
        <v>1</v>
      </c>
    </row>
    <row r="63" spans="1:11" s="35" customFormat="1" ht="15.75">
      <c r="A63" s="332" t="s">
        <v>33</v>
      </c>
      <c r="B63" s="333" t="s">
        <v>136</v>
      </c>
      <c r="C63" s="334" t="s">
        <v>139</v>
      </c>
      <c r="D63" s="89">
        <f aca="true" t="shared" si="12" ref="D63:I63">D64+D65+D66+D67</f>
        <v>658.5</v>
      </c>
      <c r="E63" s="89">
        <f t="shared" si="12"/>
        <v>1998.976</v>
      </c>
      <c r="F63" s="89">
        <f t="shared" si="12"/>
        <v>1396</v>
      </c>
      <c r="G63" s="89">
        <f t="shared" si="12"/>
        <v>0</v>
      </c>
      <c r="H63" s="349">
        <f t="shared" si="12"/>
        <v>710</v>
      </c>
      <c r="I63" s="89">
        <f t="shared" si="12"/>
        <v>710</v>
      </c>
      <c r="J63" s="136">
        <f t="shared" si="2"/>
        <v>35.51818531087917</v>
      </c>
      <c r="K63" s="79">
        <f t="shared" si="3"/>
        <v>1</v>
      </c>
    </row>
    <row r="64" spans="1:11" s="35" customFormat="1" ht="36.75" customHeight="1">
      <c r="A64" s="91" t="s">
        <v>290</v>
      </c>
      <c r="B64" s="237" t="s">
        <v>136</v>
      </c>
      <c r="C64" s="129" t="s">
        <v>139</v>
      </c>
      <c r="D64" s="313" t="s">
        <v>452</v>
      </c>
      <c r="E64" s="136">
        <v>500</v>
      </c>
      <c r="F64" s="136">
        <v>415.2</v>
      </c>
      <c r="G64" s="136"/>
      <c r="H64" s="343">
        <v>500</v>
      </c>
      <c r="I64" s="136">
        <v>500</v>
      </c>
      <c r="J64" s="136">
        <f t="shared" si="2"/>
        <v>100</v>
      </c>
      <c r="K64" s="79">
        <f t="shared" si="3"/>
        <v>1</v>
      </c>
    </row>
    <row r="65" spans="1:11" s="35" customFormat="1" ht="33" customHeight="1">
      <c r="A65" s="128" t="s">
        <v>325</v>
      </c>
      <c r="B65" s="248" t="s">
        <v>136</v>
      </c>
      <c r="C65" s="249" t="s">
        <v>139</v>
      </c>
      <c r="D65" s="310" t="s">
        <v>451</v>
      </c>
      <c r="E65" s="266">
        <v>1221.976</v>
      </c>
      <c r="F65" s="266">
        <v>968.8</v>
      </c>
      <c r="G65" s="266"/>
      <c r="H65" s="345">
        <v>0</v>
      </c>
      <c r="I65" s="266">
        <v>0</v>
      </c>
      <c r="J65" s="136">
        <f t="shared" si="2"/>
        <v>0</v>
      </c>
      <c r="K65" s="79" t="e">
        <f t="shared" si="3"/>
        <v>#DIV/0!</v>
      </c>
    </row>
    <row r="66" spans="1:11" s="35" customFormat="1" ht="25.5">
      <c r="A66" s="91" t="s">
        <v>291</v>
      </c>
      <c r="B66" s="237" t="s">
        <v>136</v>
      </c>
      <c r="C66" s="129" t="s">
        <v>139</v>
      </c>
      <c r="D66" s="314"/>
      <c r="E66" s="141">
        <v>62</v>
      </c>
      <c r="F66" s="141">
        <v>0</v>
      </c>
      <c r="G66" s="141"/>
      <c r="H66" s="341">
        <v>90</v>
      </c>
      <c r="I66" s="141">
        <v>90</v>
      </c>
      <c r="J66" s="136">
        <f t="shared" si="2"/>
        <v>145.16129032258064</v>
      </c>
      <c r="K66" s="79">
        <f t="shared" si="3"/>
        <v>1</v>
      </c>
    </row>
    <row r="67" spans="1:11" s="35" customFormat="1" ht="15.75" customHeight="1">
      <c r="A67" s="91" t="s">
        <v>294</v>
      </c>
      <c r="B67" s="237" t="s">
        <v>136</v>
      </c>
      <c r="C67" s="129" t="s">
        <v>139</v>
      </c>
      <c r="D67" s="315" t="s">
        <v>453</v>
      </c>
      <c r="E67" s="146">
        <v>215</v>
      </c>
      <c r="F67" s="146">
        <v>12</v>
      </c>
      <c r="G67" s="146"/>
      <c r="H67" s="352">
        <v>120</v>
      </c>
      <c r="I67" s="146">
        <v>120</v>
      </c>
      <c r="J67" s="136">
        <f t="shared" si="2"/>
        <v>55.81395348837209</v>
      </c>
      <c r="K67" s="79">
        <f t="shared" si="3"/>
        <v>1</v>
      </c>
    </row>
    <row r="68" spans="1:11" s="23" customFormat="1" ht="31.5">
      <c r="A68" s="250" t="s">
        <v>34</v>
      </c>
      <c r="B68" s="269" t="s">
        <v>136</v>
      </c>
      <c r="C68" s="262" t="s">
        <v>3</v>
      </c>
      <c r="D68" s="163">
        <f aca="true" t="shared" si="13" ref="D68:I68">D69+D70+D71+D72</f>
        <v>3289.5</v>
      </c>
      <c r="E68" s="163">
        <f t="shared" si="13"/>
        <v>3135</v>
      </c>
      <c r="F68" s="163">
        <f t="shared" si="13"/>
        <v>60</v>
      </c>
      <c r="G68" s="163">
        <f t="shared" si="13"/>
        <v>0</v>
      </c>
      <c r="H68" s="350">
        <f t="shared" si="13"/>
        <v>505</v>
      </c>
      <c r="I68" s="163">
        <f t="shared" si="13"/>
        <v>800</v>
      </c>
      <c r="J68" s="136">
        <f t="shared" si="2"/>
        <v>16.108452950558213</v>
      </c>
      <c r="K68" s="79">
        <f t="shared" si="3"/>
        <v>1.5841584158415842</v>
      </c>
    </row>
    <row r="69" spans="1:11" ht="18.75" customHeight="1">
      <c r="A69" s="90" t="s">
        <v>292</v>
      </c>
      <c r="B69" s="237" t="s">
        <v>136</v>
      </c>
      <c r="C69" s="129" t="s">
        <v>3</v>
      </c>
      <c r="D69" s="309" t="s">
        <v>388</v>
      </c>
      <c r="E69" s="136">
        <v>25</v>
      </c>
      <c r="F69" s="136">
        <v>0</v>
      </c>
      <c r="G69" s="136"/>
      <c r="H69" s="343">
        <v>5</v>
      </c>
      <c r="I69" s="136">
        <v>100</v>
      </c>
      <c r="J69" s="136">
        <f t="shared" si="2"/>
        <v>20</v>
      </c>
      <c r="K69" s="79">
        <f t="shared" si="3"/>
        <v>20</v>
      </c>
    </row>
    <row r="70" spans="1:11" s="35" customFormat="1" ht="36.75" customHeight="1">
      <c r="A70" s="91" t="s">
        <v>293</v>
      </c>
      <c r="B70" s="237" t="s">
        <v>136</v>
      </c>
      <c r="C70" s="129" t="s">
        <v>3</v>
      </c>
      <c r="D70" s="309" t="s">
        <v>455</v>
      </c>
      <c r="E70" s="141">
        <v>380</v>
      </c>
      <c r="F70" s="141">
        <v>0</v>
      </c>
      <c r="G70" s="141"/>
      <c r="H70" s="341">
        <v>400</v>
      </c>
      <c r="I70" s="141">
        <v>400</v>
      </c>
      <c r="J70" s="136">
        <f t="shared" si="2"/>
        <v>105.26315789473684</v>
      </c>
      <c r="K70" s="79">
        <f t="shared" si="3"/>
        <v>1</v>
      </c>
    </row>
    <row r="71" spans="1:11" s="35" customFormat="1" ht="30" customHeight="1">
      <c r="A71" s="128" t="s">
        <v>326</v>
      </c>
      <c r="B71" s="248" t="s">
        <v>136</v>
      </c>
      <c r="C71" s="249" t="s">
        <v>3</v>
      </c>
      <c r="D71" s="309" t="s">
        <v>456</v>
      </c>
      <c r="E71" s="137">
        <v>2630</v>
      </c>
      <c r="F71" s="137">
        <v>0</v>
      </c>
      <c r="G71" s="137"/>
      <c r="H71" s="348">
        <v>0</v>
      </c>
      <c r="I71" s="137">
        <v>0</v>
      </c>
      <c r="J71" s="136">
        <f t="shared" si="2"/>
        <v>0</v>
      </c>
      <c r="K71" s="79" t="e">
        <f t="shared" si="3"/>
        <v>#DIV/0!</v>
      </c>
    </row>
    <row r="72" spans="1:11" s="23" customFormat="1" ht="31.5">
      <c r="A72" s="90" t="s">
        <v>316</v>
      </c>
      <c r="B72" s="237" t="s">
        <v>136</v>
      </c>
      <c r="C72" s="129" t="s">
        <v>3</v>
      </c>
      <c r="D72" s="308" t="s">
        <v>454</v>
      </c>
      <c r="E72" s="143">
        <v>100</v>
      </c>
      <c r="F72" s="143">
        <v>60</v>
      </c>
      <c r="G72" s="143"/>
      <c r="H72" s="339">
        <v>100</v>
      </c>
      <c r="I72" s="143">
        <v>300</v>
      </c>
      <c r="J72" s="136">
        <f t="shared" si="2"/>
        <v>100</v>
      </c>
      <c r="K72" s="79">
        <f t="shared" si="3"/>
        <v>3</v>
      </c>
    </row>
    <row r="73" spans="1:11" ht="15.75">
      <c r="A73" s="330" t="s">
        <v>35</v>
      </c>
      <c r="B73" s="331" t="s">
        <v>140</v>
      </c>
      <c r="C73" s="329" t="s">
        <v>133</v>
      </c>
      <c r="D73" s="163">
        <f aca="true" t="shared" si="14" ref="D73:I73">SUM(D74:D78)</f>
        <v>17.3</v>
      </c>
      <c r="E73" s="163">
        <f t="shared" si="14"/>
        <v>4970</v>
      </c>
      <c r="F73" s="163">
        <f t="shared" si="14"/>
        <v>237.5</v>
      </c>
      <c r="G73" s="163">
        <f t="shared" si="14"/>
        <v>0</v>
      </c>
      <c r="H73" s="350">
        <f t="shared" si="14"/>
        <v>2140</v>
      </c>
      <c r="I73" s="163">
        <f t="shared" si="14"/>
        <v>4675</v>
      </c>
      <c r="J73" s="160">
        <f t="shared" si="2"/>
        <v>43.05835010060362</v>
      </c>
      <c r="K73" s="79">
        <f t="shared" si="3"/>
        <v>2.1845794392523366</v>
      </c>
    </row>
    <row r="74" spans="1:11" s="35" customFormat="1" ht="15.75">
      <c r="A74" s="91" t="s">
        <v>173</v>
      </c>
      <c r="B74" s="237" t="s">
        <v>140</v>
      </c>
      <c r="C74" s="10" t="s">
        <v>132</v>
      </c>
      <c r="D74" s="312" t="s">
        <v>457</v>
      </c>
      <c r="E74" s="136">
        <v>20</v>
      </c>
      <c r="F74" s="141"/>
      <c r="G74" s="141"/>
      <c r="H74" s="341">
        <v>5</v>
      </c>
      <c r="I74" s="141">
        <v>20</v>
      </c>
      <c r="J74" s="136">
        <f t="shared" si="2"/>
        <v>25</v>
      </c>
      <c r="K74" s="79">
        <f t="shared" si="3"/>
        <v>4</v>
      </c>
    </row>
    <row r="75" spans="1:11" ht="15.75">
      <c r="A75" s="90" t="s">
        <v>36</v>
      </c>
      <c r="B75" s="237" t="s">
        <v>140</v>
      </c>
      <c r="C75" s="10" t="s">
        <v>134</v>
      </c>
      <c r="D75" s="309" t="s">
        <v>388</v>
      </c>
      <c r="E75" s="136">
        <v>50</v>
      </c>
      <c r="F75" s="136">
        <v>12</v>
      </c>
      <c r="G75" s="136"/>
      <c r="H75" s="343">
        <v>15</v>
      </c>
      <c r="I75" s="136">
        <v>20</v>
      </c>
      <c r="J75" s="136">
        <f t="shared" si="2"/>
        <v>30</v>
      </c>
      <c r="K75" s="79">
        <f t="shared" si="3"/>
        <v>1.3333333333333333</v>
      </c>
    </row>
    <row r="76" spans="1:11" s="35" customFormat="1" ht="15.75">
      <c r="A76" s="91" t="s">
        <v>165</v>
      </c>
      <c r="B76" s="237" t="s">
        <v>140</v>
      </c>
      <c r="C76" s="10" t="s">
        <v>135</v>
      </c>
      <c r="D76" s="309" t="s">
        <v>458</v>
      </c>
      <c r="E76" s="141">
        <v>400</v>
      </c>
      <c r="F76" s="141">
        <v>88.3</v>
      </c>
      <c r="G76" s="141"/>
      <c r="H76" s="341">
        <v>200</v>
      </c>
      <c r="I76" s="141">
        <v>450</v>
      </c>
      <c r="J76" s="136">
        <f t="shared" si="2"/>
        <v>50</v>
      </c>
      <c r="K76" s="79">
        <f t="shared" si="3"/>
        <v>2.25</v>
      </c>
    </row>
    <row r="77" spans="1:11" s="35" customFormat="1" ht="15.75">
      <c r="A77" s="91" t="s">
        <v>387</v>
      </c>
      <c r="B77" s="237" t="s">
        <v>140</v>
      </c>
      <c r="C77" s="10" t="s">
        <v>135</v>
      </c>
      <c r="D77" s="309" t="s">
        <v>459</v>
      </c>
      <c r="E77" s="141">
        <v>100</v>
      </c>
      <c r="F77" s="141">
        <v>96.8</v>
      </c>
      <c r="G77" s="141"/>
      <c r="H77" s="341">
        <v>70</v>
      </c>
      <c r="I77" s="141">
        <v>135</v>
      </c>
      <c r="J77" s="136">
        <f aca="true" t="shared" si="15" ref="J77:J139">H77/E77*100</f>
        <v>70</v>
      </c>
      <c r="K77" s="79">
        <f aca="true" t="shared" si="16" ref="K77:K139">I77/H77</f>
        <v>1.9285714285714286</v>
      </c>
    </row>
    <row r="78" spans="1:11" s="35" customFormat="1" ht="15.75">
      <c r="A78" s="107" t="s">
        <v>296</v>
      </c>
      <c r="B78" s="237" t="s">
        <v>140</v>
      </c>
      <c r="C78" s="129" t="s">
        <v>140</v>
      </c>
      <c r="D78" s="158">
        <f aca="true" t="shared" si="17" ref="D78:I78">D79+D80+D81</f>
        <v>17.3</v>
      </c>
      <c r="E78" s="158">
        <f t="shared" si="17"/>
        <v>4400</v>
      </c>
      <c r="F78" s="158">
        <f t="shared" si="17"/>
        <v>40.4</v>
      </c>
      <c r="G78" s="158">
        <f t="shared" si="17"/>
        <v>0</v>
      </c>
      <c r="H78" s="342">
        <f t="shared" si="17"/>
        <v>1850</v>
      </c>
      <c r="I78" s="158">
        <f t="shared" si="17"/>
        <v>4050</v>
      </c>
      <c r="J78" s="136">
        <f t="shared" si="15"/>
        <v>42.04545454545455</v>
      </c>
      <c r="K78" s="79">
        <f t="shared" si="16"/>
        <v>2.189189189189189</v>
      </c>
    </row>
    <row r="79" spans="1:11" s="35" customFormat="1" ht="32.25" customHeight="1">
      <c r="A79" s="91" t="s">
        <v>415</v>
      </c>
      <c r="B79" s="237" t="s">
        <v>140</v>
      </c>
      <c r="C79" s="129" t="s">
        <v>140</v>
      </c>
      <c r="D79" s="309" t="s">
        <v>460</v>
      </c>
      <c r="E79" s="141">
        <v>4400</v>
      </c>
      <c r="F79" s="141">
        <v>40.4</v>
      </c>
      <c r="G79" s="141"/>
      <c r="H79" s="341">
        <v>350</v>
      </c>
      <c r="I79" s="141">
        <v>350</v>
      </c>
      <c r="J79" s="136">
        <f t="shared" si="15"/>
        <v>7.954545454545454</v>
      </c>
      <c r="K79" s="79">
        <f t="shared" si="16"/>
        <v>1</v>
      </c>
    </row>
    <row r="80" spans="1:11" s="35" customFormat="1" ht="32.25" customHeight="1">
      <c r="A80" s="91" t="s">
        <v>298</v>
      </c>
      <c r="B80" s="237" t="s">
        <v>140</v>
      </c>
      <c r="C80" s="129" t="s">
        <v>140</v>
      </c>
      <c r="D80" s="309" t="s">
        <v>388</v>
      </c>
      <c r="E80" s="141"/>
      <c r="F80" s="141"/>
      <c r="G80" s="141"/>
      <c r="H80" s="341"/>
      <c r="I80" s="141"/>
      <c r="J80" s="136" t="e">
        <f t="shared" si="15"/>
        <v>#DIV/0!</v>
      </c>
      <c r="K80" s="79" t="e">
        <f t="shared" si="16"/>
        <v>#DIV/0!</v>
      </c>
    </row>
    <row r="81" spans="1:11" s="35" customFormat="1" ht="38.25" customHeight="1">
      <c r="A81" s="276" t="s">
        <v>502</v>
      </c>
      <c r="B81" s="237" t="s">
        <v>140</v>
      </c>
      <c r="C81" s="129" t="s">
        <v>140</v>
      </c>
      <c r="D81" s="309" t="s">
        <v>388</v>
      </c>
      <c r="E81" s="141">
        <v>0</v>
      </c>
      <c r="F81" s="141">
        <v>0</v>
      </c>
      <c r="G81" s="141">
        <v>0</v>
      </c>
      <c r="H81" s="341">
        <v>1500</v>
      </c>
      <c r="I81" s="141">
        <v>3700</v>
      </c>
      <c r="J81" s="136" t="e">
        <f t="shared" si="15"/>
        <v>#DIV/0!</v>
      </c>
      <c r="K81" s="79">
        <f t="shared" si="16"/>
        <v>2.466666666666667</v>
      </c>
    </row>
    <row r="82" spans="1:11" s="35" customFormat="1" ht="25.5" customHeight="1">
      <c r="A82" s="93" t="s">
        <v>38</v>
      </c>
      <c r="B82" s="242" t="s">
        <v>137</v>
      </c>
      <c r="C82" s="253" t="s">
        <v>133</v>
      </c>
      <c r="D82" s="303">
        <f aca="true" t="shared" si="18" ref="D82:I82">D83+D84</f>
        <v>575.7</v>
      </c>
      <c r="E82" s="146">
        <f t="shared" si="18"/>
        <v>796.3</v>
      </c>
      <c r="F82" s="146">
        <f t="shared" si="18"/>
        <v>510.2</v>
      </c>
      <c r="G82" s="146">
        <f t="shared" si="18"/>
        <v>0</v>
      </c>
      <c r="H82" s="352">
        <f t="shared" si="18"/>
        <v>884.5</v>
      </c>
      <c r="I82" s="146">
        <f t="shared" si="18"/>
        <v>1505.3</v>
      </c>
      <c r="J82" s="136">
        <f t="shared" si="15"/>
        <v>111.07622755242998</v>
      </c>
      <c r="K82" s="79">
        <f t="shared" si="16"/>
        <v>1.7018654607122667</v>
      </c>
    </row>
    <row r="83" spans="1:11" s="35" customFormat="1" ht="15.75">
      <c r="A83" s="91" t="s">
        <v>164</v>
      </c>
      <c r="B83" s="237" t="s">
        <v>137</v>
      </c>
      <c r="C83" s="129" t="s">
        <v>135</v>
      </c>
      <c r="D83" s="309" t="s">
        <v>462</v>
      </c>
      <c r="E83" s="141">
        <v>696.3</v>
      </c>
      <c r="F83" s="141">
        <v>510.2</v>
      </c>
      <c r="G83" s="141"/>
      <c r="H83" s="341">
        <v>784.5</v>
      </c>
      <c r="I83" s="141">
        <v>784.5</v>
      </c>
      <c r="J83" s="136">
        <f t="shared" si="15"/>
        <v>112.6669538991814</v>
      </c>
      <c r="K83" s="79">
        <f t="shared" si="16"/>
        <v>1</v>
      </c>
    </row>
    <row r="84" spans="1:11" s="35" customFormat="1" ht="15.75">
      <c r="A84" s="91" t="s">
        <v>299</v>
      </c>
      <c r="B84" s="237" t="s">
        <v>137</v>
      </c>
      <c r="C84" s="129" t="s">
        <v>135</v>
      </c>
      <c r="D84" s="309" t="s">
        <v>461</v>
      </c>
      <c r="E84" s="141">
        <v>100</v>
      </c>
      <c r="F84" s="141">
        <v>0</v>
      </c>
      <c r="G84" s="141"/>
      <c r="H84" s="341">
        <v>100</v>
      </c>
      <c r="I84" s="141">
        <v>720.8</v>
      </c>
      <c r="J84" s="136">
        <f t="shared" si="15"/>
        <v>100</v>
      </c>
      <c r="K84" s="79">
        <f t="shared" si="16"/>
        <v>7.207999999999999</v>
      </c>
    </row>
    <row r="85" spans="1:11" s="35" customFormat="1" ht="15.75">
      <c r="A85" s="92" t="s">
        <v>40</v>
      </c>
      <c r="B85" s="242" t="s">
        <v>141</v>
      </c>
      <c r="C85" s="13" t="s">
        <v>133</v>
      </c>
      <c r="D85" s="254">
        <f aca="true" t="shared" si="19" ref="D85:I85">D86+D92+D115+D120</f>
        <v>8013.9</v>
      </c>
      <c r="E85" s="146">
        <f t="shared" si="19"/>
        <v>260441.79999999996</v>
      </c>
      <c r="F85" s="146">
        <f t="shared" si="19"/>
        <v>177763.3</v>
      </c>
      <c r="G85" s="146">
        <f t="shared" si="19"/>
        <v>0</v>
      </c>
      <c r="H85" s="352">
        <f t="shared" si="19"/>
        <v>263957.39999999997</v>
      </c>
      <c r="I85" s="146">
        <f t="shared" si="19"/>
        <v>311642.10000000003</v>
      </c>
      <c r="J85" s="136">
        <f t="shared" si="15"/>
        <v>101.34986012229987</v>
      </c>
      <c r="K85" s="79">
        <f t="shared" si="16"/>
        <v>1.1806530144636977</v>
      </c>
    </row>
    <row r="86" spans="1:11" s="35" customFormat="1" ht="15.75">
      <c r="A86" s="245" t="s">
        <v>41</v>
      </c>
      <c r="B86" s="237" t="s">
        <v>141</v>
      </c>
      <c r="C86" s="10" t="s">
        <v>132</v>
      </c>
      <c r="D86" s="162">
        <f aca="true" t="shared" si="20" ref="D86:I86">SUM(D87:D91)</f>
        <v>0</v>
      </c>
      <c r="E86" s="162">
        <f t="shared" si="20"/>
        <v>51410.5</v>
      </c>
      <c r="F86" s="162">
        <f t="shared" si="20"/>
        <v>33409.1</v>
      </c>
      <c r="G86" s="162">
        <f t="shared" si="20"/>
        <v>0</v>
      </c>
      <c r="H86" s="347">
        <f t="shared" si="20"/>
        <v>51945.399999999994</v>
      </c>
      <c r="I86" s="162">
        <f t="shared" si="20"/>
        <v>56308.7</v>
      </c>
      <c r="J86" s="136">
        <f t="shared" si="15"/>
        <v>101.04044893552873</v>
      </c>
      <c r="K86" s="79">
        <f t="shared" si="16"/>
        <v>1.0839978130883583</v>
      </c>
    </row>
    <row r="87" spans="1:11" s="35" customFormat="1" ht="15.75">
      <c r="A87" s="126" t="s">
        <v>183</v>
      </c>
      <c r="B87" s="248" t="s">
        <v>141</v>
      </c>
      <c r="C87" s="246" t="s">
        <v>132</v>
      </c>
      <c r="D87" s="309" t="s">
        <v>463</v>
      </c>
      <c r="E87" s="137">
        <v>256.8</v>
      </c>
      <c r="F87" s="137">
        <v>129.4</v>
      </c>
      <c r="G87" s="137"/>
      <c r="H87" s="349">
        <v>152</v>
      </c>
      <c r="I87" s="137">
        <v>152</v>
      </c>
      <c r="J87" s="136">
        <f t="shared" si="15"/>
        <v>59.19003115264797</v>
      </c>
      <c r="K87" s="79">
        <f t="shared" si="16"/>
        <v>1</v>
      </c>
    </row>
    <row r="88" spans="1:11" s="35" customFormat="1" ht="16.5" thickBot="1">
      <c r="A88" s="128" t="s">
        <v>244</v>
      </c>
      <c r="B88" s="248" t="s">
        <v>141</v>
      </c>
      <c r="C88" s="246" t="s">
        <v>132</v>
      </c>
      <c r="D88" s="309" t="s">
        <v>464</v>
      </c>
      <c r="E88" s="137">
        <v>1942.5</v>
      </c>
      <c r="F88" s="137"/>
      <c r="G88" s="137"/>
      <c r="H88" s="348">
        <v>0</v>
      </c>
      <c r="I88" s="137">
        <v>0</v>
      </c>
      <c r="J88" s="136">
        <f t="shared" si="15"/>
        <v>0</v>
      </c>
      <c r="K88" s="79" t="e">
        <f t="shared" si="16"/>
        <v>#DIV/0!</v>
      </c>
    </row>
    <row r="89" spans="1:11" s="35" customFormat="1" ht="75.75" thickBot="1">
      <c r="A89" s="280" t="s">
        <v>395</v>
      </c>
      <c r="B89" s="237" t="s">
        <v>141</v>
      </c>
      <c r="C89" s="10" t="s">
        <v>132</v>
      </c>
      <c r="D89" s="309" t="s">
        <v>388</v>
      </c>
      <c r="E89" s="141">
        <v>2200</v>
      </c>
      <c r="F89" s="141"/>
      <c r="G89" s="141"/>
      <c r="H89" s="341">
        <v>2500</v>
      </c>
      <c r="I89" s="141">
        <v>5625</v>
      </c>
      <c r="J89" s="136">
        <f t="shared" si="15"/>
        <v>113.63636363636364</v>
      </c>
      <c r="K89" s="79">
        <f t="shared" si="16"/>
        <v>2.25</v>
      </c>
    </row>
    <row r="90" spans="1:11" s="35" customFormat="1" ht="15.75">
      <c r="A90" s="91" t="s">
        <v>149</v>
      </c>
      <c r="B90" s="237" t="s">
        <v>141</v>
      </c>
      <c r="C90" s="10" t="s">
        <v>132</v>
      </c>
      <c r="D90" s="309" t="s">
        <v>465</v>
      </c>
      <c r="E90" s="141">
        <v>23227.3</v>
      </c>
      <c r="F90" s="141">
        <v>14111.9</v>
      </c>
      <c r="G90" s="141"/>
      <c r="H90" s="341">
        <v>22804.6</v>
      </c>
      <c r="I90" s="141">
        <v>24042.9</v>
      </c>
      <c r="J90" s="136">
        <f t="shared" si="15"/>
        <v>98.18015869257296</v>
      </c>
      <c r="K90" s="79">
        <f t="shared" si="16"/>
        <v>1.054300448155197</v>
      </c>
    </row>
    <row r="91" spans="1:11" s="35" customFormat="1" ht="38.25">
      <c r="A91" s="91" t="s">
        <v>382</v>
      </c>
      <c r="B91" s="237" t="s">
        <v>141</v>
      </c>
      <c r="C91" s="129" t="s">
        <v>132</v>
      </c>
      <c r="D91" s="309" t="s">
        <v>466</v>
      </c>
      <c r="E91" s="141">
        <v>23783.9</v>
      </c>
      <c r="F91" s="141">
        <v>19167.8</v>
      </c>
      <c r="G91" s="141"/>
      <c r="H91" s="342">
        <v>26488.8</v>
      </c>
      <c r="I91" s="141">
        <v>26488.8</v>
      </c>
      <c r="J91" s="136">
        <f t="shared" si="15"/>
        <v>111.37281942826868</v>
      </c>
      <c r="K91" s="79">
        <f t="shared" si="16"/>
        <v>1</v>
      </c>
    </row>
    <row r="92" spans="1:11" s="35" customFormat="1" ht="15.75">
      <c r="A92" s="245" t="s">
        <v>42</v>
      </c>
      <c r="B92" s="237" t="s">
        <v>141</v>
      </c>
      <c r="C92" s="129" t="s">
        <v>134</v>
      </c>
      <c r="D92" s="162">
        <f aca="true" t="shared" si="21" ref="D92:I92">SUM(D93:D114)</f>
        <v>0</v>
      </c>
      <c r="E92" s="162">
        <f t="shared" si="21"/>
        <v>186213.79999999996</v>
      </c>
      <c r="F92" s="162">
        <f t="shared" si="21"/>
        <v>129616.6</v>
      </c>
      <c r="G92" s="162">
        <f t="shared" si="21"/>
        <v>0</v>
      </c>
      <c r="H92" s="347">
        <f t="shared" si="21"/>
        <v>190698.8</v>
      </c>
      <c r="I92" s="162">
        <f t="shared" si="21"/>
        <v>205676.7</v>
      </c>
      <c r="J92" s="136">
        <f t="shared" si="15"/>
        <v>102.40852181739486</v>
      </c>
      <c r="K92" s="79">
        <f t="shared" si="16"/>
        <v>1.078542182751019</v>
      </c>
    </row>
    <row r="93" spans="1:11" s="35" customFormat="1" ht="15.75">
      <c r="A93" s="91" t="s">
        <v>383</v>
      </c>
      <c r="B93" s="237" t="s">
        <v>141</v>
      </c>
      <c r="C93" s="129" t="s">
        <v>134</v>
      </c>
      <c r="D93" s="309" t="s">
        <v>490</v>
      </c>
      <c r="E93" s="141">
        <v>24059.6</v>
      </c>
      <c r="F93" s="141">
        <v>15600.8</v>
      </c>
      <c r="G93" s="141"/>
      <c r="H93" s="341">
        <v>25138.4</v>
      </c>
      <c r="I93" s="141">
        <v>40116.3</v>
      </c>
      <c r="J93" s="136">
        <f t="shared" si="15"/>
        <v>104.48386506841345</v>
      </c>
      <c r="K93" s="79">
        <f t="shared" si="16"/>
        <v>1.59581755402094</v>
      </c>
    </row>
    <row r="94" spans="1:11" s="35" customFormat="1" ht="38.25">
      <c r="A94" s="91" t="s">
        <v>382</v>
      </c>
      <c r="B94" s="237" t="s">
        <v>141</v>
      </c>
      <c r="C94" s="129" t="s">
        <v>134</v>
      </c>
      <c r="D94" s="309"/>
      <c r="E94" s="141"/>
      <c r="F94" s="141"/>
      <c r="G94" s="141"/>
      <c r="H94" s="341"/>
      <c r="I94" s="141"/>
      <c r="J94" s="136" t="e">
        <f t="shared" si="15"/>
        <v>#DIV/0!</v>
      </c>
      <c r="K94" s="79" t="e">
        <f t="shared" si="16"/>
        <v>#DIV/0!</v>
      </c>
    </row>
    <row r="95" spans="1:11" s="35" customFormat="1" ht="38.25">
      <c r="A95" s="91" t="s">
        <v>382</v>
      </c>
      <c r="B95" s="237" t="s">
        <v>141</v>
      </c>
      <c r="C95" s="129" t="s">
        <v>134</v>
      </c>
      <c r="D95" s="309"/>
      <c r="E95" s="141">
        <v>15002.5</v>
      </c>
      <c r="F95" s="141">
        <v>8851.6</v>
      </c>
      <c r="G95" s="141"/>
      <c r="H95" s="342">
        <v>10000</v>
      </c>
      <c r="I95" s="141">
        <v>10000</v>
      </c>
      <c r="J95" s="136">
        <f t="shared" si="15"/>
        <v>66.65555740709883</v>
      </c>
      <c r="K95" s="79">
        <f t="shared" si="16"/>
        <v>1</v>
      </c>
    </row>
    <row r="96" spans="1:11" s="35" customFormat="1" ht="15.75">
      <c r="A96" s="128" t="s">
        <v>331</v>
      </c>
      <c r="B96" s="248" t="s">
        <v>141</v>
      </c>
      <c r="C96" s="249" t="s">
        <v>134</v>
      </c>
      <c r="D96" s="309" t="s">
        <v>467</v>
      </c>
      <c r="E96" s="137">
        <v>8715.8</v>
      </c>
      <c r="F96" s="137">
        <v>6473.2</v>
      </c>
      <c r="G96" s="137"/>
      <c r="H96" s="348"/>
      <c r="I96" s="137"/>
      <c r="J96" s="136">
        <f t="shared" si="15"/>
        <v>0</v>
      </c>
      <c r="K96" s="79" t="e">
        <f t="shared" si="16"/>
        <v>#DIV/0!</v>
      </c>
    </row>
    <row r="97" spans="1:11" s="35" customFormat="1" ht="25.5">
      <c r="A97" s="128" t="s">
        <v>357</v>
      </c>
      <c r="B97" s="248" t="s">
        <v>141</v>
      </c>
      <c r="C97" s="249" t="s">
        <v>134</v>
      </c>
      <c r="D97" s="316"/>
      <c r="E97" s="150"/>
      <c r="F97" s="150"/>
      <c r="G97" s="150"/>
      <c r="H97" s="353"/>
      <c r="I97" s="150"/>
      <c r="J97" s="136" t="e">
        <f t="shared" si="15"/>
        <v>#DIV/0!</v>
      </c>
      <c r="K97" s="79" t="e">
        <f t="shared" si="16"/>
        <v>#DIV/0!</v>
      </c>
    </row>
    <row r="98" spans="1:11" s="35" customFormat="1" ht="25.5">
      <c r="A98" s="128" t="s">
        <v>177</v>
      </c>
      <c r="B98" s="248" t="s">
        <v>141</v>
      </c>
      <c r="C98" s="249" t="s">
        <v>134</v>
      </c>
      <c r="D98" s="316" t="s">
        <v>469</v>
      </c>
      <c r="E98" s="150">
        <v>132.3</v>
      </c>
      <c r="F98" s="150">
        <v>92.6</v>
      </c>
      <c r="G98" s="150"/>
      <c r="H98" s="353"/>
      <c r="I98" s="150"/>
      <c r="J98" s="136">
        <f t="shared" si="15"/>
        <v>0</v>
      </c>
      <c r="K98" s="79" t="e">
        <f t="shared" si="16"/>
        <v>#DIV/0!</v>
      </c>
    </row>
    <row r="99" spans="1:11" s="23" customFormat="1" ht="31.5">
      <c r="A99" s="247" t="s">
        <v>178</v>
      </c>
      <c r="B99" s="248" t="s">
        <v>141</v>
      </c>
      <c r="C99" s="249" t="s">
        <v>134</v>
      </c>
      <c r="D99" s="317" t="s">
        <v>468</v>
      </c>
      <c r="E99" s="281">
        <v>600</v>
      </c>
      <c r="F99" s="281"/>
      <c r="G99" s="281"/>
      <c r="H99" s="354"/>
      <c r="I99" s="281"/>
      <c r="J99" s="136">
        <f t="shared" si="15"/>
        <v>0</v>
      </c>
      <c r="K99" s="79" t="e">
        <f t="shared" si="16"/>
        <v>#DIV/0!</v>
      </c>
    </row>
    <row r="100" spans="1:11" ht="15.75">
      <c r="A100" s="128" t="s">
        <v>179</v>
      </c>
      <c r="B100" s="248" t="s">
        <v>141</v>
      </c>
      <c r="C100" s="249" t="s">
        <v>134</v>
      </c>
      <c r="D100" s="316" t="s">
        <v>489</v>
      </c>
      <c r="E100" s="255">
        <v>117987.4</v>
      </c>
      <c r="F100" s="255">
        <v>86000.8</v>
      </c>
      <c r="G100" s="255"/>
      <c r="H100" s="355">
        <v>139326.4</v>
      </c>
      <c r="I100" s="255">
        <v>139326.4</v>
      </c>
      <c r="J100" s="136">
        <f t="shared" si="15"/>
        <v>118.08582950382838</v>
      </c>
      <c r="K100" s="79">
        <f t="shared" si="16"/>
        <v>1</v>
      </c>
    </row>
    <row r="101" spans="1:11" s="35" customFormat="1" ht="20.25" customHeight="1">
      <c r="A101" s="307" t="s">
        <v>491</v>
      </c>
      <c r="B101" s="248" t="s">
        <v>141</v>
      </c>
      <c r="C101" s="249" t="s">
        <v>134</v>
      </c>
      <c r="D101" s="318" t="s">
        <v>492</v>
      </c>
      <c r="E101" s="150"/>
      <c r="F101" s="150"/>
      <c r="G101" s="150"/>
      <c r="H101" s="356"/>
      <c r="I101" s="150"/>
      <c r="J101" s="136" t="e">
        <f t="shared" si="15"/>
        <v>#DIV/0!</v>
      </c>
      <c r="K101" s="79" t="e">
        <f t="shared" si="16"/>
        <v>#DIV/0!</v>
      </c>
    </row>
    <row r="102" spans="1:11" ht="15.75">
      <c r="A102" s="247" t="s">
        <v>358</v>
      </c>
      <c r="B102" s="248" t="s">
        <v>141</v>
      </c>
      <c r="C102" s="249" t="s">
        <v>134</v>
      </c>
      <c r="D102" s="316"/>
      <c r="E102" s="255">
        <v>496</v>
      </c>
      <c r="F102" s="255">
        <v>145.7</v>
      </c>
      <c r="G102" s="255"/>
      <c r="H102" s="355">
        <v>363.7</v>
      </c>
      <c r="I102" s="255">
        <v>363.7</v>
      </c>
      <c r="J102" s="136">
        <f t="shared" si="15"/>
        <v>73.32661290322581</v>
      </c>
      <c r="K102" s="79">
        <f t="shared" si="16"/>
        <v>1</v>
      </c>
    </row>
    <row r="103" spans="1:11" ht="15.75">
      <c r="A103" s="247" t="s">
        <v>229</v>
      </c>
      <c r="B103" s="248" t="s">
        <v>141</v>
      </c>
      <c r="C103" s="249" t="s">
        <v>134</v>
      </c>
      <c r="D103" s="316" t="s">
        <v>472</v>
      </c>
      <c r="E103" s="255">
        <v>2699.9</v>
      </c>
      <c r="F103" s="255">
        <v>1784.8</v>
      </c>
      <c r="G103" s="255"/>
      <c r="H103" s="355">
        <v>677.5</v>
      </c>
      <c r="I103" s="255">
        <v>677.5</v>
      </c>
      <c r="J103" s="136">
        <f t="shared" si="15"/>
        <v>25.09352198229564</v>
      </c>
      <c r="K103" s="79">
        <f t="shared" si="16"/>
        <v>1</v>
      </c>
    </row>
    <row r="104" spans="1:11" ht="31.5">
      <c r="A104" s="247" t="s">
        <v>396</v>
      </c>
      <c r="B104" s="248" t="s">
        <v>141</v>
      </c>
      <c r="C104" s="249" t="s">
        <v>134</v>
      </c>
      <c r="D104" s="316"/>
      <c r="E104" s="255">
        <v>650</v>
      </c>
      <c r="F104" s="255"/>
      <c r="G104" s="255"/>
      <c r="H104" s="357"/>
      <c r="I104" s="255"/>
      <c r="J104" s="136">
        <f t="shared" si="15"/>
        <v>0</v>
      </c>
      <c r="K104" s="79" t="e">
        <f t="shared" si="16"/>
        <v>#DIV/0!</v>
      </c>
    </row>
    <row r="105" spans="1:11" s="35" customFormat="1" ht="15.75">
      <c r="A105" s="91" t="s">
        <v>193</v>
      </c>
      <c r="B105" s="237" t="s">
        <v>141</v>
      </c>
      <c r="C105" s="129" t="s">
        <v>134</v>
      </c>
      <c r="D105" s="313" t="s">
        <v>488</v>
      </c>
      <c r="E105" s="141">
        <v>5044.5</v>
      </c>
      <c r="F105" s="141">
        <v>3661.5</v>
      </c>
      <c r="G105" s="141"/>
      <c r="H105" s="341">
        <v>2133.3</v>
      </c>
      <c r="I105" s="141">
        <v>2133.3</v>
      </c>
      <c r="J105" s="136">
        <f t="shared" si="15"/>
        <v>42.28962236098722</v>
      </c>
      <c r="K105" s="79">
        <f t="shared" si="16"/>
        <v>1</v>
      </c>
    </row>
    <row r="106" spans="1:11" s="23" customFormat="1" ht="63">
      <c r="A106" s="90" t="s">
        <v>382</v>
      </c>
      <c r="B106" s="237" t="s">
        <v>141</v>
      </c>
      <c r="C106" s="129" t="s">
        <v>134</v>
      </c>
      <c r="D106" s="308"/>
      <c r="E106" s="143">
        <v>0</v>
      </c>
      <c r="F106" s="143">
        <v>0</v>
      </c>
      <c r="G106" s="143"/>
      <c r="H106" s="339">
        <v>0</v>
      </c>
      <c r="I106" s="143">
        <v>0</v>
      </c>
      <c r="J106" s="136" t="e">
        <f t="shared" si="15"/>
        <v>#DIV/0!</v>
      </c>
      <c r="K106" s="79" t="e">
        <f t="shared" si="16"/>
        <v>#DIV/0!</v>
      </c>
    </row>
    <row r="107" spans="1:11" ht="47.25">
      <c r="A107" s="247" t="s">
        <v>274</v>
      </c>
      <c r="B107" s="248" t="s">
        <v>141</v>
      </c>
      <c r="C107" s="249" t="s">
        <v>134</v>
      </c>
      <c r="D107" s="316"/>
      <c r="E107" s="255">
        <v>378.8</v>
      </c>
      <c r="F107" s="255">
        <v>182.8</v>
      </c>
      <c r="G107" s="255"/>
      <c r="H107" s="355">
        <v>315.6</v>
      </c>
      <c r="I107" s="255">
        <v>315.6</v>
      </c>
      <c r="J107" s="136">
        <f t="shared" si="15"/>
        <v>83.31573389651533</v>
      </c>
      <c r="K107" s="79">
        <f t="shared" si="16"/>
        <v>1</v>
      </c>
    </row>
    <row r="108" spans="1:11" s="35" customFormat="1" ht="15.75">
      <c r="A108" s="91"/>
      <c r="B108" s="237"/>
      <c r="C108" s="129"/>
      <c r="D108" s="314"/>
      <c r="E108" s="141"/>
      <c r="F108" s="141"/>
      <c r="G108" s="141"/>
      <c r="H108" s="341"/>
      <c r="I108" s="141"/>
      <c r="J108" s="136" t="e">
        <f t="shared" si="15"/>
        <v>#DIV/0!</v>
      </c>
      <c r="K108" s="79" t="e">
        <f t="shared" si="16"/>
        <v>#DIV/0!</v>
      </c>
    </row>
    <row r="109" spans="1:11" s="35" customFormat="1" ht="15.75">
      <c r="A109" s="91" t="s">
        <v>150</v>
      </c>
      <c r="B109" s="237" t="s">
        <v>141</v>
      </c>
      <c r="C109" s="129" t="s">
        <v>134</v>
      </c>
      <c r="D109" s="313" t="s">
        <v>470</v>
      </c>
      <c r="E109" s="141">
        <v>3361</v>
      </c>
      <c r="F109" s="141">
        <v>1368.9</v>
      </c>
      <c r="G109" s="141"/>
      <c r="H109" s="341">
        <v>2937.9</v>
      </c>
      <c r="I109" s="141">
        <v>2937.9</v>
      </c>
      <c r="J109" s="136">
        <f t="shared" si="15"/>
        <v>87.41148467717942</v>
      </c>
      <c r="K109" s="79">
        <f t="shared" si="16"/>
        <v>1</v>
      </c>
    </row>
    <row r="110" spans="1:11" s="35" customFormat="1" ht="38.25">
      <c r="A110" s="91" t="s">
        <v>382</v>
      </c>
      <c r="B110" s="237" t="s">
        <v>141</v>
      </c>
      <c r="C110" s="129" t="s">
        <v>134</v>
      </c>
      <c r="D110" s="313" t="s">
        <v>471</v>
      </c>
      <c r="E110" s="141">
        <v>4500</v>
      </c>
      <c r="F110" s="141">
        <v>3406.3</v>
      </c>
      <c r="G110" s="141"/>
      <c r="H110" s="342">
        <v>4500</v>
      </c>
      <c r="I110" s="141">
        <v>4500</v>
      </c>
      <c r="J110" s="136">
        <f t="shared" si="15"/>
        <v>100</v>
      </c>
      <c r="K110" s="79">
        <f t="shared" si="16"/>
        <v>1</v>
      </c>
    </row>
    <row r="111" spans="1:11" s="35" customFormat="1" ht="25.5">
      <c r="A111" s="91" t="s">
        <v>318</v>
      </c>
      <c r="B111" s="237" t="s">
        <v>141</v>
      </c>
      <c r="C111" s="129" t="s">
        <v>134</v>
      </c>
      <c r="D111" s="314"/>
      <c r="E111" s="141">
        <v>2586</v>
      </c>
      <c r="F111" s="141">
        <v>2047.6</v>
      </c>
      <c r="G111" s="141"/>
      <c r="H111" s="341">
        <v>5306</v>
      </c>
      <c r="I111" s="141">
        <v>5306</v>
      </c>
      <c r="J111" s="136">
        <f t="shared" si="15"/>
        <v>205.1817478731632</v>
      </c>
      <c r="K111" s="79">
        <f t="shared" si="16"/>
        <v>1</v>
      </c>
    </row>
    <row r="112" spans="1:11" ht="15.75">
      <c r="A112" s="90"/>
      <c r="B112" s="237"/>
      <c r="C112" s="129"/>
      <c r="D112" s="309"/>
      <c r="E112" s="136"/>
      <c r="F112" s="136"/>
      <c r="G112" s="136"/>
      <c r="H112" s="343"/>
      <c r="I112" s="136"/>
      <c r="J112" s="136" t="e">
        <f t="shared" si="15"/>
        <v>#DIV/0!</v>
      </c>
      <c r="K112" s="79" t="e">
        <f t="shared" si="16"/>
        <v>#DIV/0!</v>
      </c>
    </row>
    <row r="113" spans="1:11" s="35" customFormat="1" ht="15.75">
      <c r="A113" s="91"/>
      <c r="B113" s="237"/>
      <c r="C113" s="129"/>
      <c r="D113" s="314"/>
      <c r="E113" s="137"/>
      <c r="F113" s="137"/>
      <c r="G113" s="137"/>
      <c r="H113" s="348"/>
      <c r="I113" s="137"/>
      <c r="J113" s="136" t="e">
        <f t="shared" si="15"/>
        <v>#DIV/0!</v>
      </c>
      <c r="K113" s="79" t="e">
        <f t="shared" si="16"/>
        <v>#DIV/0!</v>
      </c>
    </row>
    <row r="114" spans="1:11" s="35" customFormat="1" ht="15.75">
      <c r="A114" s="91"/>
      <c r="B114" s="237"/>
      <c r="C114" s="129"/>
      <c r="D114" s="314"/>
      <c r="E114" s="137"/>
      <c r="F114" s="137"/>
      <c r="G114" s="137"/>
      <c r="H114" s="348"/>
      <c r="I114" s="137"/>
      <c r="J114" s="136" t="e">
        <f t="shared" si="15"/>
        <v>#DIV/0!</v>
      </c>
      <c r="K114" s="79" t="e">
        <f t="shared" si="16"/>
        <v>#DIV/0!</v>
      </c>
    </row>
    <row r="115" spans="1:11" ht="15.75">
      <c r="A115" s="250" t="s">
        <v>43</v>
      </c>
      <c r="B115" s="248" t="s">
        <v>141</v>
      </c>
      <c r="C115" s="249" t="s">
        <v>141</v>
      </c>
      <c r="D115" s="160">
        <f aca="true" t="shared" si="22" ref="D115:I115">D116+D117+D118+D119</f>
        <v>8013.9</v>
      </c>
      <c r="E115" s="160">
        <f t="shared" si="22"/>
        <v>4389.1</v>
      </c>
      <c r="F115" s="160">
        <f t="shared" si="22"/>
        <v>2984.3</v>
      </c>
      <c r="G115" s="160">
        <f t="shared" si="22"/>
        <v>0</v>
      </c>
      <c r="H115" s="340">
        <f t="shared" si="22"/>
        <v>4288.3</v>
      </c>
      <c r="I115" s="160">
        <f t="shared" si="22"/>
        <v>4288.3</v>
      </c>
      <c r="J115" s="136">
        <f t="shared" si="15"/>
        <v>97.70340160853021</v>
      </c>
      <c r="K115" s="79">
        <f t="shared" si="16"/>
        <v>1</v>
      </c>
    </row>
    <row r="116" spans="1:11" s="35" customFormat="1" ht="25.5">
      <c r="A116" s="91" t="s">
        <v>421</v>
      </c>
      <c r="B116" s="248" t="s">
        <v>141</v>
      </c>
      <c r="C116" s="249" t="s">
        <v>141</v>
      </c>
      <c r="D116" s="313" t="s">
        <v>475</v>
      </c>
      <c r="E116" s="141">
        <v>1511.4</v>
      </c>
      <c r="F116" s="141">
        <v>739.5</v>
      </c>
      <c r="G116" s="141"/>
      <c r="H116" s="341">
        <v>1093.7</v>
      </c>
      <c r="I116" s="141">
        <v>1093.7</v>
      </c>
      <c r="J116" s="136">
        <f t="shared" si="15"/>
        <v>72.36337170834987</v>
      </c>
      <c r="K116" s="79">
        <f t="shared" si="16"/>
        <v>1</v>
      </c>
    </row>
    <row r="117" spans="1:11" ht="31.5">
      <c r="A117" s="247" t="s">
        <v>273</v>
      </c>
      <c r="B117" s="248" t="s">
        <v>141</v>
      </c>
      <c r="C117" s="249" t="s">
        <v>141</v>
      </c>
      <c r="D117" s="316" t="s">
        <v>474</v>
      </c>
      <c r="E117" s="255">
        <v>1139.2</v>
      </c>
      <c r="F117" s="255">
        <v>1142.9</v>
      </c>
      <c r="G117" s="255"/>
      <c r="H117" s="355">
        <v>1265.6</v>
      </c>
      <c r="I117" s="306">
        <v>1265.6</v>
      </c>
      <c r="J117" s="136">
        <f t="shared" si="15"/>
        <v>111.09550561797752</v>
      </c>
      <c r="K117" s="79">
        <f t="shared" si="16"/>
        <v>1</v>
      </c>
    </row>
    <row r="118" spans="1:11" s="35" customFormat="1" ht="25.5">
      <c r="A118" s="128" t="s">
        <v>228</v>
      </c>
      <c r="B118" s="248" t="s">
        <v>141</v>
      </c>
      <c r="C118" s="249" t="s">
        <v>141</v>
      </c>
      <c r="D118" s="318" t="s">
        <v>473</v>
      </c>
      <c r="E118" s="150">
        <v>1238.5</v>
      </c>
      <c r="F118" s="150">
        <v>959.4</v>
      </c>
      <c r="G118" s="150"/>
      <c r="H118" s="356">
        <v>1929</v>
      </c>
      <c r="I118" s="161">
        <v>1929</v>
      </c>
      <c r="J118" s="136">
        <f t="shared" si="15"/>
        <v>155.75292692773516</v>
      </c>
      <c r="K118" s="79">
        <f t="shared" si="16"/>
        <v>1</v>
      </c>
    </row>
    <row r="119" spans="1:11" ht="15.75">
      <c r="A119" s="90" t="s">
        <v>397</v>
      </c>
      <c r="B119" s="236"/>
      <c r="C119" s="10"/>
      <c r="D119" s="309" t="s">
        <v>476</v>
      </c>
      <c r="E119" s="136">
        <v>500</v>
      </c>
      <c r="F119" s="136">
        <v>142.5</v>
      </c>
      <c r="G119" s="136"/>
      <c r="H119" s="343"/>
      <c r="I119" s="136"/>
      <c r="J119" s="136">
        <f t="shared" si="15"/>
        <v>0</v>
      </c>
      <c r="K119" s="79" t="e">
        <f t="shared" si="16"/>
        <v>#DIV/0!</v>
      </c>
    </row>
    <row r="120" spans="1:11" s="35" customFormat="1" ht="15.75">
      <c r="A120" s="250" t="s">
        <v>44</v>
      </c>
      <c r="B120" s="241" t="s">
        <v>141</v>
      </c>
      <c r="C120" s="282" t="s">
        <v>139</v>
      </c>
      <c r="D120" s="162">
        <f aca="true" t="shared" si="23" ref="D120:I120">SUM(D121:D125)</f>
        <v>0</v>
      </c>
      <c r="E120" s="162">
        <f t="shared" si="23"/>
        <v>18428.399999999998</v>
      </c>
      <c r="F120" s="162">
        <f t="shared" si="23"/>
        <v>11753.300000000001</v>
      </c>
      <c r="G120" s="162">
        <f t="shared" si="23"/>
        <v>0</v>
      </c>
      <c r="H120" s="347">
        <f t="shared" si="23"/>
        <v>17024.9</v>
      </c>
      <c r="I120" s="162">
        <f t="shared" si="23"/>
        <v>45368.4</v>
      </c>
      <c r="J120" s="136">
        <f t="shared" si="15"/>
        <v>92.38403768097069</v>
      </c>
      <c r="K120" s="79">
        <f t="shared" si="16"/>
        <v>2.664826225117328</v>
      </c>
    </row>
    <row r="121" spans="1:11" s="35" customFormat="1" ht="15.75">
      <c r="A121" s="91" t="s">
        <v>154</v>
      </c>
      <c r="B121" s="241" t="s">
        <v>141</v>
      </c>
      <c r="C121" s="282" t="s">
        <v>139</v>
      </c>
      <c r="D121" s="312" t="s">
        <v>477</v>
      </c>
      <c r="E121" s="141">
        <v>1495.2</v>
      </c>
      <c r="F121" s="141">
        <v>1058.1</v>
      </c>
      <c r="G121" s="141"/>
      <c r="H121" s="341">
        <v>1725.3</v>
      </c>
      <c r="I121" s="141">
        <v>1725.3</v>
      </c>
      <c r="J121" s="136">
        <f t="shared" si="15"/>
        <v>115.3892455858748</v>
      </c>
      <c r="K121" s="79">
        <f t="shared" si="16"/>
        <v>1</v>
      </c>
    </row>
    <row r="122" spans="1:11" s="35" customFormat="1" ht="15.75">
      <c r="A122" s="91" t="s">
        <v>311</v>
      </c>
      <c r="B122" s="241" t="s">
        <v>141</v>
      </c>
      <c r="C122" s="282" t="s">
        <v>139</v>
      </c>
      <c r="D122" s="312" t="s">
        <v>478</v>
      </c>
      <c r="E122" s="141">
        <v>2068.6</v>
      </c>
      <c r="F122" s="141">
        <v>1363.8</v>
      </c>
      <c r="G122" s="141"/>
      <c r="H122" s="341">
        <v>2313.2</v>
      </c>
      <c r="I122" s="141">
        <v>2313.2</v>
      </c>
      <c r="J122" s="136">
        <f t="shared" si="15"/>
        <v>111.82442231460892</v>
      </c>
      <c r="K122" s="79">
        <f t="shared" si="16"/>
        <v>1</v>
      </c>
    </row>
    <row r="123" spans="1:11" s="35" customFormat="1" ht="25.5">
      <c r="A123" s="91" t="s">
        <v>398</v>
      </c>
      <c r="B123" s="241" t="s">
        <v>141</v>
      </c>
      <c r="C123" s="282" t="s">
        <v>139</v>
      </c>
      <c r="D123" s="312"/>
      <c r="E123" s="141">
        <v>1043.2</v>
      </c>
      <c r="F123" s="141">
        <v>45</v>
      </c>
      <c r="G123" s="141"/>
      <c r="H123" s="341">
        <v>0</v>
      </c>
      <c r="I123" s="141">
        <v>0</v>
      </c>
      <c r="J123" s="136">
        <f t="shared" si="15"/>
        <v>0</v>
      </c>
      <c r="K123" s="79" t="e">
        <f t="shared" si="16"/>
        <v>#DIV/0!</v>
      </c>
    </row>
    <row r="124" spans="1:11" s="35" customFormat="1" ht="15.75">
      <c r="A124" s="128" t="s">
        <v>333</v>
      </c>
      <c r="B124" s="283" t="s">
        <v>141</v>
      </c>
      <c r="C124" s="251" t="s">
        <v>139</v>
      </c>
      <c r="D124" s="313" t="s">
        <v>487</v>
      </c>
      <c r="E124" s="137">
        <v>796.8</v>
      </c>
      <c r="F124" s="137">
        <v>457.5</v>
      </c>
      <c r="G124" s="137"/>
      <c r="H124" s="348">
        <v>0</v>
      </c>
      <c r="I124" s="137">
        <v>0</v>
      </c>
      <c r="J124" s="136">
        <f t="shared" si="15"/>
        <v>0</v>
      </c>
      <c r="K124" s="79" t="e">
        <f t="shared" si="16"/>
        <v>#DIV/0!</v>
      </c>
    </row>
    <row r="125" spans="1:11" s="35" customFormat="1" ht="15.75">
      <c r="A125" s="91" t="s">
        <v>287</v>
      </c>
      <c r="B125" s="241" t="s">
        <v>141</v>
      </c>
      <c r="C125" s="282" t="s">
        <v>139</v>
      </c>
      <c r="D125" s="162">
        <f aca="true" t="shared" si="24" ref="D125:I125">SUM(D126:D140)</f>
        <v>0</v>
      </c>
      <c r="E125" s="162">
        <f t="shared" si="24"/>
        <v>13024.599999999999</v>
      </c>
      <c r="F125" s="162">
        <f t="shared" si="24"/>
        <v>8828.900000000001</v>
      </c>
      <c r="G125" s="162">
        <f t="shared" si="24"/>
        <v>0</v>
      </c>
      <c r="H125" s="347">
        <f t="shared" si="24"/>
        <v>12986.4</v>
      </c>
      <c r="I125" s="162">
        <f t="shared" si="24"/>
        <v>41329.9</v>
      </c>
      <c r="J125" s="136">
        <f t="shared" si="15"/>
        <v>99.70670884326583</v>
      </c>
      <c r="K125" s="79">
        <f t="shared" si="16"/>
        <v>3.182552516478778</v>
      </c>
    </row>
    <row r="126" spans="1:11" s="35" customFormat="1" ht="38.25">
      <c r="A126" s="91" t="s">
        <v>300</v>
      </c>
      <c r="B126" s="241" t="s">
        <v>141</v>
      </c>
      <c r="C126" s="282" t="s">
        <v>139</v>
      </c>
      <c r="D126" s="312" t="s">
        <v>479</v>
      </c>
      <c r="E126" s="141">
        <v>157.3</v>
      </c>
      <c r="F126" s="141">
        <v>49.2</v>
      </c>
      <c r="G126" s="141"/>
      <c r="H126" s="341">
        <v>50</v>
      </c>
      <c r="I126" s="141">
        <v>174.3</v>
      </c>
      <c r="J126" s="136">
        <f t="shared" si="15"/>
        <v>31.786395422759057</v>
      </c>
      <c r="K126" s="79">
        <f t="shared" si="16"/>
        <v>3.486</v>
      </c>
    </row>
    <row r="127" spans="1:11" s="23" customFormat="1" ht="47.25">
      <c r="A127" s="90" t="s">
        <v>414</v>
      </c>
      <c r="B127" s="241" t="s">
        <v>141</v>
      </c>
      <c r="C127" s="282" t="s">
        <v>139</v>
      </c>
      <c r="D127" s="308" t="s">
        <v>481</v>
      </c>
      <c r="E127" s="136">
        <v>3071.2</v>
      </c>
      <c r="F127" s="136">
        <v>1053.7</v>
      </c>
      <c r="G127" s="136"/>
      <c r="H127" s="343">
        <v>2500</v>
      </c>
      <c r="I127" s="136">
        <v>9911</v>
      </c>
      <c r="J127" s="136">
        <f t="shared" si="15"/>
        <v>81.40140661630633</v>
      </c>
      <c r="K127" s="79">
        <f t="shared" si="16"/>
        <v>3.9644</v>
      </c>
    </row>
    <row r="128" spans="1:11" ht="78.75">
      <c r="A128" s="90" t="s">
        <v>302</v>
      </c>
      <c r="B128" s="241" t="s">
        <v>141</v>
      </c>
      <c r="C128" s="282" t="s">
        <v>139</v>
      </c>
      <c r="D128" s="309"/>
      <c r="E128" s="136">
        <v>10</v>
      </c>
      <c r="F128" s="136"/>
      <c r="G128" s="136"/>
      <c r="H128" s="343">
        <v>4</v>
      </c>
      <c r="I128" s="136">
        <v>74.3</v>
      </c>
      <c r="J128" s="136">
        <f t="shared" si="15"/>
        <v>40</v>
      </c>
      <c r="K128" s="79">
        <f t="shared" si="16"/>
        <v>18.575</v>
      </c>
    </row>
    <row r="129" spans="1:11" s="35" customFormat="1" ht="51">
      <c r="A129" s="91" t="s">
        <v>303</v>
      </c>
      <c r="B129" s="241" t="s">
        <v>141</v>
      </c>
      <c r="C129" s="282" t="s">
        <v>139</v>
      </c>
      <c r="D129" s="312"/>
      <c r="E129" s="141">
        <v>10</v>
      </c>
      <c r="F129" s="141"/>
      <c r="G129" s="141"/>
      <c r="H129" s="341">
        <v>1</v>
      </c>
      <c r="I129" s="141">
        <v>182</v>
      </c>
      <c r="J129" s="136">
        <f t="shared" si="15"/>
        <v>10</v>
      </c>
      <c r="K129" s="79">
        <f t="shared" si="16"/>
        <v>182</v>
      </c>
    </row>
    <row r="130" spans="1:11" ht="63">
      <c r="A130" s="90" t="s">
        <v>304</v>
      </c>
      <c r="B130" s="241" t="s">
        <v>141</v>
      </c>
      <c r="C130" s="282" t="s">
        <v>139</v>
      </c>
      <c r="D130" s="309"/>
      <c r="E130" s="136">
        <v>923</v>
      </c>
      <c r="F130" s="136">
        <v>388.7</v>
      </c>
      <c r="G130" s="136"/>
      <c r="H130" s="343">
        <v>505.4</v>
      </c>
      <c r="I130" s="136">
        <v>2006</v>
      </c>
      <c r="J130" s="136">
        <f t="shared" si="15"/>
        <v>54.75622968580714</v>
      </c>
      <c r="K130" s="79">
        <f t="shared" si="16"/>
        <v>3.9691333597150775</v>
      </c>
    </row>
    <row r="131" spans="1:11" s="35" customFormat="1" ht="51">
      <c r="A131" s="91" t="s">
        <v>417</v>
      </c>
      <c r="B131" s="241" t="s">
        <v>141</v>
      </c>
      <c r="C131" s="282" t="s">
        <v>139</v>
      </c>
      <c r="D131" s="312"/>
      <c r="E131" s="141">
        <v>50</v>
      </c>
      <c r="F131" s="141"/>
      <c r="G131" s="141"/>
      <c r="H131" s="341">
        <v>100</v>
      </c>
      <c r="I131" s="141">
        <v>3317.4</v>
      </c>
      <c r="J131" s="136">
        <f t="shared" si="15"/>
        <v>200</v>
      </c>
      <c r="K131" s="79">
        <f t="shared" si="16"/>
        <v>33.174</v>
      </c>
    </row>
    <row r="132" spans="1:11" s="35" customFormat="1" ht="38.25">
      <c r="A132" s="91" t="s">
        <v>306</v>
      </c>
      <c r="B132" s="241" t="s">
        <v>141</v>
      </c>
      <c r="C132" s="282" t="s">
        <v>139</v>
      </c>
      <c r="D132" s="312"/>
      <c r="E132" s="141">
        <v>4422.3</v>
      </c>
      <c r="F132" s="141">
        <v>3720</v>
      </c>
      <c r="G132" s="141"/>
      <c r="H132" s="341">
        <v>5100</v>
      </c>
      <c r="I132" s="141">
        <v>15578</v>
      </c>
      <c r="J132" s="136">
        <f t="shared" si="15"/>
        <v>115.32460484363341</v>
      </c>
      <c r="K132" s="79">
        <f t="shared" si="16"/>
        <v>3.054509803921569</v>
      </c>
    </row>
    <row r="133" spans="1:11" s="35" customFormat="1" ht="38.25">
      <c r="A133" s="91" t="s">
        <v>412</v>
      </c>
      <c r="B133" s="241" t="s">
        <v>141</v>
      </c>
      <c r="C133" s="282" t="s">
        <v>139</v>
      </c>
      <c r="D133" s="312" t="s">
        <v>480</v>
      </c>
      <c r="E133" s="141">
        <v>250</v>
      </c>
      <c r="F133" s="141">
        <v>63.1</v>
      </c>
      <c r="G133" s="141"/>
      <c r="H133" s="341">
        <v>100</v>
      </c>
      <c r="I133" s="141">
        <v>173.2</v>
      </c>
      <c r="J133" s="136">
        <f t="shared" si="15"/>
        <v>40</v>
      </c>
      <c r="K133" s="79">
        <f t="shared" si="16"/>
        <v>1.732</v>
      </c>
    </row>
    <row r="134" spans="1:11" s="35" customFormat="1" ht="25.5">
      <c r="A134" s="91" t="s">
        <v>308</v>
      </c>
      <c r="B134" s="241" t="s">
        <v>141</v>
      </c>
      <c r="C134" s="282" t="s">
        <v>139</v>
      </c>
      <c r="D134" s="312"/>
      <c r="E134" s="141"/>
      <c r="F134" s="141"/>
      <c r="G134" s="141"/>
      <c r="H134" s="341">
        <v>1</v>
      </c>
      <c r="I134" s="141">
        <v>4351.8</v>
      </c>
      <c r="J134" s="136" t="e">
        <f t="shared" si="15"/>
        <v>#DIV/0!</v>
      </c>
      <c r="K134" s="79">
        <f t="shared" si="16"/>
        <v>4351.8</v>
      </c>
    </row>
    <row r="135" spans="1:11" ht="38.25">
      <c r="A135" s="91" t="s">
        <v>413</v>
      </c>
      <c r="B135" s="241" t="s">
        <v>141</v>
      </c>
      <c r="C135" s="282" t="s">
        <v>139</v>
      </c>
      <c r="D135" s="309"/>
      <c r="E135" s="136">
        <v>3855.3</v>
      </c>
      <c r="F135" s="136">
        <v>3554.2</v>
      </c>
      <c r="G135" s="136"/>
      <c r="H135" s="343">
        <v>4100</v>
      </c>
      <c r="I135" s="136">
        <v>4100</v>
      </c>
      <c r="J135" s="136">
        <f t="shared" si="15"/>
        <v>106.34710658055144</v>
      </c>
      <c r="K135" s="79">
        <f t="shared" si="16"/>
        <v>1</v>
      </c>
    </row>
    <row r="136" spans="1:11" s="35" customFormat="1" ht="51">
      <c r="A136" s="91" t="s">
        <v>286</v>
      </c>
      <c r="B136" s="241" t="s">
        <v>141</v>
      </c>
      <c r="C136" s="282" t="s">
        <v>139</v>
      </c>
      <c r="D136" s="312"/>
      <c r="E136" s="141">
        <v>136.5</v>
      </c>
      <c r="F136" s="141"/>
      <c r="G136" s="141"/>
      <c r="H136" s="341">
        <v>300</v>
      </c>
      <c r="I136" s="141">
        <v>350</v>
      </c>
      <c r="J136" s="136">
        <f t="shared" si="15"/>
        <v>219.7802197802198</v>
      </c>
      <c r="K136" s="79">
        <f t="shared" si="16"/>
        <v>1.1666666666666667</v>
      </c>
    </row>
    <row r="137" spans="1:11" s="23" customFormat="1" ht="47.25">
      <c r="A137" s="90" t="s">
        <v>411</v>
      </c>
      <c r="B137" s="241" t="s">
        <v>141</v>
      </c>
      <c r="C137" s="282" t="s">
        <v>139</v>
      </c>
      <c r="D137" s="308"/>
      <c r="E137" s="136"/>
      <c r="F137" s="136"/>
      <c r="G137" s="136"/>
      <c r="H137" s="343">
        <v>100</v>
      </c>
      <c r="I137" s="136">
        <v>452</v>
      </c>
      <c r="J137" s="136" t="e">
        <f t="shared" si="15"/>
        <v>#DIV/0!</v>
      </c>
      <c r="K137" s="79">
        <f t="shared" si="16"/>
        <v>4.52</v>
      </c>
    </row>
    <row r="138" spans="1:11" s="23" customFormat="1" ht="63">
      <c r="A138" s="90" t="s">
        <v>416</v>
      </c>
      <c r="B138" s="241" t="s">
        <v>141</v>
      </c>
      <c r="C138" s="282" t="s">
        <v>139</v>
      </c>
      <c r="D138" s="308"/>
      <c r="E138" s="136">
        <v>0</v>
      </c>
      <c r="F138" s="136"/>
      <c r="G138" s="136"/>
      <c r="H138" s="343">
        <v>20</v>
      </c>
      <c r="I138" s="136">
        <v>20</v>
      </c>
      <c r="J138" s="136" t="e">
        <f t="shared" si="15"/>
        <v>#DIV/0!</v>
      </c>
      <c r="K138" s="79">
        <f t="shared" si="16"/>
        <v>1</v>
      </c>
    </row>
    <row r="139" spans="1:11" s="23" customFormat="1" ht="25.5">
      <c r="A139" s="91" t="s">
        <v>314</v>
      </c>
      <c r="B139" s="241" t="s">
        <v>141</v>
      </c>
      <c r="C139" s="282" t="s">
        <v>139</v>
      </c>
      <c r="D139" s="308"/>
      <c r="E139" s="136">
        <v>129</v>
      </c>
      <c r="F139" s="136"/>
      <c r="G139" s="136"/>
      <c r="H139" s="343">
        <v>100</v>
      </c>
      <c r="I139" s="136">
        <v>202.5</v>
      </c>
      <c r="J139" s="136">
        <f t="shared" si="15"/>
        <v>77.51937984496125</v>
      </c>
      <c r="K139" s="79">
        <f t="shared" si="16"/>
        <v>2.025</v>
      </c>
    </row>
    <row r="140" spans="1:11" ht="15.75">
      <c r="A140" s="91" t="s">
        <v>319</v>
      </c>
      <c r="B140" s="241" t="s">
        <v>141</v>
      </c>
      <c r="C140" s="282" t="s">
        <v>139</v>
      </c>
      <c r="D140" s="309"/>
      <c r="E140" s="136">
        <v>10</v>
      </c>
      <c r="F140" s="136"/>
      <c r="G140" s="136"/>
      <c r="H140" s="343">
        <v>5</v>
      </c>
      <c r="I140" s="155">
        <v>437.4</v>
      </c>
      <c r="J140" s="136">
        <f aca="true" t="shared" si="25" ref="J140:J191">H140/E140*100</f>
        <v>50</v>
      </c>
      <c r="K140" s="79">
        <f aca="true" t="shared" si="26" ref="K140:K191">I140/H140</f>
        <v>87.47999999999999</v>
      </c>
    </row>
    <row r="141" spans="1:11" s="35" customFormat="1" ht="31.5">
      <c r="A141" s="330" t="s">
        <v>45</v>
      </c>
      <c r="B141" s="261" t="s">
        <v>142</v>
      </c>
      <c r="C141" s="262" t="s">
        <v>133</v>
      </c>
      <c r="D141" s="158">
        <f aca="true" t="shared" si="27" ref="D141:J141">D142+D143+D144+D145</f>
        <v>276.1</v>
      </c>
      <c r="E141" s="158">
        <f t="shared" si="27"/>
        <v>929.8</v>
      </c>
      <c r="F141" s="158">
        <f t="shared" si="27"/>
        <v>691.3000000000001</v>
      </c>
      <c r="G141" s="158">
        <f t="shared" si="27"/>
        <v>0</v>
      </c>
      <c r="H141" s="342">
        <f t="shared" si="27"/>
        <v>405.5</v>
      </c>
      <c r="I141" s="158">
        <f t="shared" si="27"/>
        <v>605.5</v>
      </c>
      <c r="J141" s="158">
        <f t="shared" si="27"/>
        <v>188.96450493728315</v>
      </c>
      <c r="K141" s="79">
        <f t="shared" si="26"/>
        <v>1.4932182490752157</v>
      </c>
    </row>
    <row r="142" spans="1:11" s="35" customFormat="1" ht="16.5" thickBot="1">
      <c r="A142" s="91" t="s">
        <v>157</v>
      </c>
      <c r="B142" s="238" t="s">
        <v>142</v>
      </c>
      <c r="C142" s="129" t="s">
        <v>132</v>
      </c>
      <c r="D142" s="312" t="s">
        <v>482</v>
      </c>
      <c r="E142" s="141">
        <v>249.8</v>
      </c>
      <c r="F142" s="141">
        <v>107</v>
      </c>
      <c r="G142" s="141"/>
      <c r="H142" s="341">
        <v>305.5</v>
      </c>
      <c r="I142" s="141">
        <v>305.5</v>
      </c>
      <c r="J142" s="136">
        <f t="shared" si="25"/>
        <v>122.2978382706165</v>
      </c>
      <c r="K142" s="79">
        <f t="shared" si="26"/>
        <v>1</v>
      </c>
    </row>
    <row r="143" spans="1:11" s="35" customFormat="1" ht="63.75" customHeight="1" thickBot="1">
      <c r="A143" s="277" t="s">
        <v>389</v>
      </c>
      <c r="B143" s="248" t="s">
        <v>142</v>
      </c>
      <c r="C143" s="249" t="s">
        <v>132</v>
      </c>
      <c r="D143" s="318"/>
      <c r="E143" s="150">
        <v>500</v>
      </c>
      <c r="F143" s="150">
        <v>495.7</v>
      </c>
      <c r="G143" s="150"/>
      <c r="H143" s="353"/>
      <c r="I143" s="150"/>
      <c r="J143" s="136">
        <f t="shared" si="25"/>
        <v>0</v>
      </c>
      <c r="K143" s="79" t="e">
        <f t="shared" si="26"/>
        <v>#DIV/0!</v>
      </c>
    </row>
    <row r="144" spans="1:11" s="35" customFormat="1" ht="72" customHeight="1" thickBot="1">
      <c r="A144" s="278" t="s">
        <v>390</v>
      </c>
      <c r="B144" s="248" t="s">
        <v>142</v>
      </c>
      <c r="C144" s="249" t="s">
        <v>132</v>
      </c>
      <c r="D144" s="318"/>
      <c r="E144" s="150">
        <v>30</v>
      </c>
      <c r="F144" s="150"/>
      <c r="G144" s="150"/>
      <c r="H144" s="353"/>
      <c r="I144" s="150"/>
      <c r="J144" s="136">
        <f t="shared" si="25"/>
        <v>0</v>
      </c>
      <c r="K144" s="79" t="e">
        <f t="shared" si="26"/>
        <v>#DIV/0!</v>
      </c>
    </row>
    <row r="145" spans="1:11" ht="31.5">
      <c r="A145" s="90" t="s">
        <v>233</v>
      </c>
      <c r="B145" s="238" t="s">
        <v>142</v>
      </c>
      <c r="C145" s="129" t="s">
        <v>136</v>
      </c>
      <c r="D145" s="309" t="s">
        <v>483</v>
      </c>
      <c r="E145" s="141">
        <v>150</v>
      </c>
      <c r="F145" s="141">
        <v>88.6</v>
      </c>
      <c r="G145" s="141"/>
      <c r="H145" s="341">
        <v>100</v>
      </c>
      <c r="I145" s="141">
        <v>300</v>
      </c>
      <c r="J145" s="136">
        <f t="shared" si="25"/>
        <v>66.66666666666666</v>
      </c>
      <c r="K145" s="79">
        <f t="shared" si="26"/>
        <v>3</v>
      </c>
    </row>
    <row r="146" spans="1:11" s="80" customFormat="1" ht="15.75">
      <c r="A146" s="330" t="s">
        <v>361</v>
      </c>
      <c r="B146" s="328" t="s">
        <v>139</v>
      </c>
      <c r="C146" s="329" t="s">
        <v>133</v>
      </c>
      <c r="D146" s="162" t="str">
        <f>D147</f>
        <v>0</v>
      </c>
      <c r="E146" s="162">
        <f>E147</f>
        <v>1250</v>
      </c>
      <c r="F146" s="162">
        <f>F147</f>
        <v>111.5</v>
      </c>
      <c r="G146" s="162">
        <f>G147</f>
        <v>0</v>
      </c>
      <c r="H146" s="347">
        <f>H147</f>
        <v>500</v>
      </c>
      <c r="I146" s="162">
        <v>0</v>
      </c>
      <c r="J146" s="160">
        <f t="shared" si="25"/>
        <v>40</v>
      </c>
      <c r="K146" s="327">
        <f t="shared" si="26"/>
        <v>0</v>
      </c>
    </row>
    <row r="147" spans="1:11" s="35" customFormat="1" ht="15" customHeight="1">
      <c r="A147" s="91" t="s">
        <v>360</v>
      </c>
      <c r="B147" s="238" t="s">
        <v>139</v>
      </c>
      <c r="C147" s="10" t="s">
        <v>132</v>
      </c>
      <c r="D147" s="313" t="s">
        <v>388</v>
      </c>
      <c r="E147" s="141">
        <v>1250</v>
      </c>
      <c r="F147" s="141">
        <v>111.5</v>
      </c>
      <c r="G147" s="141"/>
      <c r="H147" s="341">
        <v>500</v>
      </c>
      <c r="I147" s="141">
        <v>3500</v>
      </c>
      <c r="J147" s="136">
        <f t="shared" si="25"/>
        <v>40</v>
      </c>
      <c r="K147" s="79">
        <f t="shared" si="26"/>
        <v>7</v>
      </c>
    </row>
    <row r="148" spans="1:11" ht="15.75">
      <c r="A148" s="323" t="s">
        <v>47</v>
      </c>
      <c r="B148" s="328">
        <v>10</v>
      </c>
      <c r="C148" s="329" t="s">
        <v>133</v>
      </c>
      <c r="D148" s="163">
        <f aca="true" t="shared" si="28" ref="D148:J148">D149+D150+D161+D167</f>
        <v>28418.5</v>
      </c>
      <c r="E148" s="163">
        <f t="shared" si="28"/>
        <v>30290.200000000004</v>
      </c>
      <c r="F148" s="163">
        <f t="shared" si="28"/>
        <v>19472</v>
      </c>
      <c r="G148" s="163">
        <f t="shared" si="28"/>
        <v>0</v>
      </c>
      <c r="H148" s="350">
        <f t="shared" si="28"/>
        <v>26244.699999999997</v>
      </c>
      <c r="I148" s="163">
        <f t="shared" si="28"/>
        <v>29137.699999999997</v>
      </c>
      <c r="J148" s="163">
        <f t="shared" si="28"/>
        <v>495.53204146736186</v>
      </c>
      <c r="K148" s="79">
        <f t="shared" si="26"/>
        <v>1.1102317801308454</v>
      </c>
    </row>
    <row r="149" spans="1:11" ht="15.75">
      <c r="A149" s="30" t="s">
        <v>159</v>
      </c>
      <c r="B149" s="238">
        <v>10</v>
      </c>
      <c r="C149" s="10" t="s">
        <v>132</v>
      </c>
      <c r="D149" s="308" t="s">
        <v>484</v>
      </c>
      <c r="E149" s="143">
        <v>617.3</v>
      </c>
      <c r="F149" s="143">
        <v>447</v>
      </c>
      <c r="G149" s="143"/>
      <c r="H149" s="339">
        <v>840</v>
      </c>
      <c r="I149" s="143">
        <v>840</v>
      </c>
      <c r="J149" s="136">
        <f t="shared" si="25"/>
        <v>136.0764620119877</v>
      </c>
      <c r="K149" s="79">
        <f t="shared" si="26"/>
        <v>1</v>
      </c>
    </row>
    <row r="150" spans="1:11" ht="15.75">
      <c r="A150" s="279"/>
      <c r="B150" s="261" t="s">
        <v>0</v>
      </c>
      <c r="C150" s="262" t="s">
        <v>135</v>
      </c>
      <c r="D150" s="163">
        <f aca="true" t="shared" si="29" ref="D150:I150">D151+D152+D153+D154+D155+D156+D157+D158+D159+D160</f>
        <v>5323.7</v>
      </c>
      <c r="E150" s="163">
        <f t="shared" si="29"/>
        <v>4733.4</v>
      </c>
      <c r="F150" s="163">
        <f t="shared" si="29"/>
        <v>3805.6</v>
      </c>
      <c r="G150" s="163">
        <f t="shared" si="29"/>
        <v>0</v>
      </c>
      <c r="H150" s="350">
        <f t="shared" si="29"/>
        <v>6900.799999999999</v>
      </c>
      <c r="I150" s="163">
        <f t="shared" si="29"/>
        <v>9793.8</v>
      </c>
      <c r="J150" s="136">
        <f t="shared" si="25"/>
        <v>145.78949592259264</v>
      </c>
      <c r="K150" s="79">
        <f t="shared" si="26"/>
        <v>1.419226756318108</v>
      </c>
    </row>
    <row r="151" spans="1:11" ht="60.75">
      <c r="A151" s="279" t="s">
        <v>393</v>
      </c>
      <c r="B151" s="238">
        <v>10</v>
      </c>
      <c r="C151" s="129" t="s">
        <v>135</v>
      </c>
      <c r="D151" s="308" t="s">
        <v>485</v>
      </c>
      <c r="E151" s="136">
        <v>70</v>
      </c>
      <c r="F151" s="136">
        <v>19.9</v>
      </c>
      <c r="G151" s="136"/>
      <c r="H151" s="343">
        <v>113.4</v>
      </c>
      <c r="I151" s="136">
        <v>113.4</v>
      </c>
      <c r="J151" s="136">
        <f t="shared" si="25"/>
        <v>162</v>
      </c>
      <c r="K151" s="79">
        <f t="shared" si="26"/>
        <v>1</v>
      </c>
    </row>
    <row r="152" spans="1:11" ht="38.25">
      <c r="A152" s="81" t="s">
        <v>362</v>
      </c>
      <c r="B152" s="238">
        <v>10</v>
      </c>
      <c r="C152" s="129" t="s">
        <v>135</v>
      </c>
      <c r="D152" s="309"/>
      <c r="E152" s="136">
        <v>430.8</v>
      </c>
      <c r="F152" s="136">
        <v>73.1</v>
      </c>
      <c r="G152" s="136"/>
      <c r="H152" s="343">
        <v>500</v>
      </c>
      <c r="I152" s="136">
        <v>3393</v>
      </c>
      <c r="J152" s="136">
        <f t="shared" si="25"/>
        <v>116.0631383472609</v>
      </c>
      <c r="K152" s="79">
        <f t="shared" si="26"/>
        <v>6.786</v>
      </c>
    </row>
    <row r="153" spans="1:11" ht="38.25">
      <c r="A153" s="81" t="s">
        <v>363</v>
      </c>
      <c r="B153" s="238">
        <v>10</v>
      </c>
      <c r="C153" s="129" t="s">
        <v>135</v>
      </c>
      <c r="D153" s="309" t="s">
        <v>486</v>
      </c>
      <c r="E153" s="135" t="s">
        <v>391</v>
      </c>
      <c r="F153" s="135" t="s">
        <v>420</v>
      </c>
      <c r="G153" s="135"/>
      <c r="H153" s="358" t="s">
        <v>364</v>
      </c>
      <c r="I153" s="256">
        <v>647.8</v>
      </c>
      <c r="J153" s="136">
        <f t="shared" si="25"/>
        <v>89.56173095534356</v>
      </c>
      <c r="K153" s="79">
        <f t="shared" si="26"/>
        <v>1</v>
      </c>
    </row>
    <row r="154" spans="1:11" ht="38.25">
      <c r="A154" s="81" t="s">
        <v>365</v>
      </c>
      <c r="B154" s="238" t="s">
        <v>0</v>
      </c>
      <c r="C154" s="129" t="s">
        <v>135</v>
      </c>
      <c r="D154" s="243">
        <v>486.4</v>
      </c>
      <c r="E154" s="38">
        <v>407.6</v>
      </c>
      <c r="F154" s="38">
        <v>287.7</v>
      </c>
      <c r="G154" s="38"/>
      <c r="H154" s="359">
        <v>314.6</v>
      </c>
      <c r="I154" s="244" t="s">
        <v>366</v>
      </c>
      <c r="J154" s="136">
        <f t="shared" si="25"/>
        <v>77.18351324828264</v>
      </c>
      <c r="K154" s="79">
        <f t="shared" si="26"/>
        <v>1</v>
      </c>
    </row>
    <row r="155" spans="1:11" ht="31.5">
      <c r="A155" s="90" t="s">
        <v>392</v>
      </c>
      <c r="B155" s="238" t="s">
        <v>0</v>
      </c>
      <c r="C155" s="129" t="s">
        <v>135</v>
      </c>
      <c r="D155" s="319"/>
      <c r="E155" s="258">
        <v>205</v>
      </c>
      <c r="F155" s="258"/>
      <c r="G155" s="258"/>
      <c r="H155" s="360">
        <v>185</v>
      </c>
      <c r="I155" s="258">
        <v>185</v>
      </c>
      <c r="J155" s="136">
        <f t="shared" si="25"/>
        <v>90.2439024390244</v>
      </c>
      <c r="K155" s="79">
        <f t="shared" si="26"/>
        <v>1</v>
      </c>
    </row>
    <row r="156" spans="1:11" ht="47.25">
      <c r="A156" s="247" t="s">
        <v>376</v>
      </c>
      <c r="B156" s="248" t="s">
        <v>0</v>
      </c>
      <c r="C156" s="249" t="s">
        <v>135</v>
      </c>
      <c r="D156" s="320"/>
      <c r="E156" s="259"/>
      <c r="F156" s="259"/>
      <c r="G156" s="259"/>
      <c r="H156" s="361"/>
      <c r="I156" s="259"/>
      <c r="J156" s="136" t="e">
        <f t="shared" si="25"/>
        <v>#DIV/0!</v>
      </c>
      <c r="K156" s="79" t="e">
        <f t="shared" si="26"/>
        <v>#DIV/0!</v>
      </c>
    </row>
    <row r="157" spans="1:11" ht="47.25">
      <c r="A157" s="247" t="s">
        <v>380</v>
      </c>
      <c r="B157" s="248" t="s">
        <v>0</v>
      </c>
      <c r="C157" s="249" t="s">
        <v>135</v>
      </c>
      <c r="D157" s="320"/>
      <c r="E157" s="259"/>
      <c r="F157" s="259"/>
      <c r="G157" s="259"/>
      <c r="H157" s="362">
        <v>684.9</v>
      </c>
      <c r="I157" s="259">
        <v>684.9</v>
      </c>
      <c r="J157" s="136" t="e">
        <f t="shared" si="25"/>
        <v>#DIV/0!</v>
      </c>
      <c r="K157" s="79">
        <f t="shared" si="26"/>
        <v>1</v>
      </c>
    </row>
    <row r="158" spans="1:11" ht="25.5">
      <c r="A158" s="128" t="s">
        <v>379</v>
      </c>
      <c r="B158" s="248" t="s">
        <v>0</v>
      </c>
      <c r="C158" s="249" t="s">
        <v>135</v>
      </c>
      <c r="D158" s="320"/>
      <c r="E158" s="259">
        <v>87.8</v>
      </c>
      <c r="F158" s="259">
        <v>36.6</v>
      </c>
      <c r="G158" s="259"/>
      <c r="H158" s="362">
        <v>197.1</v>
      </c>
      <c r="I158" s="259">
        <v>197.1</v>
      </c>
      <c r="J158" s="136">
        <f t="shared" si="25"/>
        <v>224.4874715261959</v>
      </c>
      <c r="K158" s="79">
        <f t="shared" si="26"/>
        <v>1</v>
      </c>
    </row>
    <row r="159" spans="1:11" ht="47.25">
      <c r="A159" s="247" t="s">
        <v>378</v>
      </c>
      <c r="B159" s="248" t="s">
        <v>0</v>
      </c>
      <c r="C159" s="249" t="s">
        <v>135</v>
      </c>
      <c r="D159" s="320">
        <v>4024.2</v>
      </c>
      <c r="E159" s="259">
        <v>2308.5</v>
      </c>
      <c r="F159" s="259">
        <v>2268.5</v>
      </c>
      <c r="G159" s="259"/>
      <c r="H159" s="362">
        <v>2300</v>
      </c>
      <c r="I159" s="259">
        <v>2300</v>
      </c>
      <c r="J159" s="136">
        <f t="shared" si="25"/>
        <v>99.63179553822829</v>
      </c>
      <c r="K159" s="79">
        <f t="shared" si="26"/>
        <v>1</v>
      </c>
    </row>
    <row r="160" spans="1:11" ht="63">
      <c r="A160" s="247" t="s">
        <v>377</v>
      </c>
      <c r="B160" s="248" t="s">
        <v>0</v>
      </c>
      <c r="C160" s="249" t="s">
        <v>135</v>
      </c>
      <c r="D160" s="320"/>
      <c r="E160" s="259">
        <v>500.4</v>
      </c>
      <c r="F160" s="259">
        <v>500.4</v>
      </c>
      <c r="G160" s="259"/>
      <c r="H160" s="362">
        <v>1958</v>
      </c>
      <c r="I160" s="259">
        <v>1958</v>
      </c>
      <c r="J160" s="136">
        <f t="shared" si="25"/>
        <v>391.2869704236611</v>
      </c>
      <c r="K160" s="79">
        <f t="shared" si="26"/>
        <v>1</v>
      </c>
    </row>
    <row r="161" spans="1:11" ht="15.75">
      <c r="A161" s="250" t="s">
        <v>370</v>
      </c>
      <c r="B161" s="261" t="s">
        <v>0</v>
      </c>
      <c r="C161" s="262" t="s">
        <v>136</v>
      </c>
      <c r="D161" s="301">
        <f aca="true" t="shared" si="30" ref="D161:I161">D162+D163+D164+D165+D166</f>
        <v>22452.9</v>
      </c>
      <c r="E161" s="301">
        <f t="shared" si="30"/>
        <v>24853.600000000002</v>
      </c>
      <c r="F161" s="301">
        <f t="shared" si="30"/>
        <v>15161.900000000001</v>
      </c>
      <c r="G161" s="301">
        <f t="shared" si="30"/>
        <v>0</v>
      </c>
      <c r="H161" s="363">
        <f t="shared" si="30"/>
        <v>18383.899999999998</v>
      </c>
      <c r="I161" s="301">
        <f t="shared" si="30"/>
        <v>18383.899999999998</v>
      </c>
      <c r="J161" s="136">
        <f t="shared" si="25"/>
        <v>73.96876106479543</v>
      </c>
      <c r="K161" s="79">
        <f t="shared" si="26"/>
        <v>1</v>
      </c>
    </row>
    <row r="162" spans="1:11" ht="31.5">
      <c r="A162" s="247" t="s">
        <v>371</v>
      </c>
      <c r="B162" s="248" t="s">
        <v>0</v>
      </c>
      <c r="C162" s="249" t="s">
        <v>136</v>
      </c>
      <c r="D162" s="320">
        <v>86.1</v>
      </c>
      <c r="E162" s="259">
        <v>904.3</v>
      </c>
      <c r="F162" s="259">
        <v>593.7</v>
      </c>
      <c r="G162" s="259"/>
      <c r="H162" s="362">
        <v>904.3</v>
      </c>
      <c r="I162" s="259">
        <v>904.3</v>
      </c>
      <c r="J162" s="136">
        <f t="shared" si="25"/>
        <v>100</v>
      </c>
      <c r="K162" s="79">
        <f t="shared" si="26"/>
        <v>1</v>
      </c>
    </row>
    <row r="163" spans="1:11" ht="25.5">
      <c r="A163" s="99" t="s">
        <v>247</v>
      </c>
      <c r="B163" s="248" t="s">
        <v>0</v>
      </c>
      <c r="C163" s="249" t="s">
        <v>136</v>
      </c>
      <c r="D163" s="320">
        <v>14472.4</v>
      </c>
      <c r="E163" s="259">
        <v>16217.6</v>
      </c>
      <c r="F163" s="259">
        <v>11900.2</v>
      </c>
      <c r="G163" s="259"/>
      <c r="H163" s="362">
        <v>14386.3</v>
      </c>
      <c r="I163" s="259">
        <v>14386.3</v>
      </c>
      <c r="J163" s="136">
        <f t="shared" si="25"/>
        <v>88.70794692186266</v>
      </c>
      <c r="K163" s="79">
        <f t="shared" si="26"/>
        <v>1</v>
      </c>
    </row>
    <row r="164" spans="1:11" ht="15.75">
      <c r="A164" s="99" t="s">
        <v>181</v>
      </c>
      <c r="B164" s="248" t="s">
        <v>0</v>
      </c>
      <c r="C164" s="249" t="s">
        <v>136</v>
      </c>
      <c r="D164" s="320">
        <v>2058.5</v>
      </c>
      <c r="E164" s="259">
        <v>2119.8</v>
      </c>
      <c r="F164" s="259">
        <v>1908.9</v>
      </c>
      <c r="G164" s="259"/>
      <c r="H164" s="362">
        <v>2463.6</v>
      </c>
      <c r="I164" s="259">
        <v>2463.6</v>
      </c>
      <c r="J164" s="136">
        <f t="shared" si="25"/>
        <v>116.21851118030003</v>
      </c>
      <c r="K164" s="79">
        <f t="shared" si="26"/>
        <v>1</v>
      </c>
    </row>
    <row r="165" spans="1:11" ht="25.5">
      <c r="A165" s="99" t="s">
        <v>180</v>
      </c>
      <c r="B165" s="248" t="s">
        <v>0</v>
      </c>
      <c r="C165" s="249" t="s">
        <v>136</v>
      </c>
      <c r="D165" s="320">
        <v>5400</v>
      </c>
      <c r="E165" s="259">
        <v>5055.5</v>
      </c>
      <c r="F165" s="259">
        <v>360</v>
      </c>
      <c r="G165" s="259"/>
      <c r="H165" s="361">
        <v>0</v>
      </c>
      <c r="I165" s="259">
        <v>0</v>
      </c>
      <c r="J165" s="136">
        <f t="shared" si="25"/>
        <v>0</v>
      </c>
      <c r="K165" s="79" t="e">
        <f t="shared" si="26"/>
        <v>#DIV/0!</v>
      </c>
    </row>
    <row r="166" spans="1:11" ht="15.75">
      <c r="A166" s="99" t="s">
        <v>423</v>
      </c>
      <c r="B166" s="248" t="s">
        <v>0</v>
      </c>
      <c r="C166" s="249" t="s">
        <v>136</v>
      </c>
      <c r="D166" s="320">
        <v>435.9</v>
      </c>
      <c r="E166" s="259">
        <v>556.4</v>
      </c>
      <c r="F166" s="259">
        <v>399.1</v>
      </c>
      <c r="G166" s="259"/>
      <c r="H166" s="362">
        <v>629.7</v>
      </c>
      <c r="I166" s="259">
        <v>629.7</v>
      </c>
      <c r="J166" s="136">
        <f t="shared" si="25"/>
        <v>113.17397555715314</v>
      </c>
      <c r="K166" s="79">
        <f t="shared" si="26"/>
        <v>1</v>
      </c>
    </row>
    <row r="167" spans="1:11" ht="25.5">
      <c r="A167" s="81" t="s">
        <v>394</v>
      </c>
      <c r="B167" s="238" t="s">
        <v>0</v>
      </c>
      <c r="C167" s="129" t="s">
        <v>137</v>
      </c>
      <c r="D167" s="319">
        <v>86.5</v>
      </c>
      <c r="E167" s="258">
        <v>85.9</v>
      </c>
      <c r="F167" s="258">
        <v>57.5</v>
      </c>
      <c r="G167" s="258"/>
      <c r="H167" s="360">
        <v>120</v>
      </c>
      <c r="I167" s="258">
        <v>120</v>
      </c>
      <c r="J167" s="136">
        <f t="shared" si="25"/>
        <v>139.69732246798603</v>
      </c>
      <c r="K167" s="79">
        <f t="shared" si="26"/>
        <v>1</v>
      </c>
    </row>
    <row r="168" spans="1:11" ht="15.75">
      <c r="A168" s="325" t="s">
        <v>369</v>
      </c>
      <c r="B168" s="261" t="s">
        <v>1</v>
      </c>
      <c r="C168" s="262" t="s">
        <v>134</v>
      </c>
      <c r="D168" s="326">
        <v>135.9</v>
      </c>
      <c r="E168" s="301">
        <v>200</v>
      </c>
      <c r="F168" s="301">
        <v>86</v>
      </c>
      <c r="G168" s="301"/>
      <c r="H168" s="363">
        <v>100</v>
      </c>
      <c r="I168" s="301">
        <v>200</v>
      </c>
      <c r="J168" s="160">
        <f t="shared" si="25"/>
        <v>50</v>
      </c>
      <c r="K168" s="327">
        <f t="shared" si="26"/>
        <v>2</v>
      </c>
    </row>
    <row r="169" spans="1:11" ht="15.75">
      <c r="A169" s="54" t="s">
        <v>372</v>
      </c>
      <c r="B169" s="238"/>
      <c r="C169" s="129"/>
      <c r="D169" s="324">
        <f aca="true" t="shared" si="31" ref="D169:I169">SUM(D170:D190)</f>
        <v>34344</v>
      </c>
      <c r="E169" s="324">
        <f t="shared" si="31"/>
        <v>66268.5</v>
      </c>
      <c r="F169" s="324">
        <f t="shared" si="31"/>
        <v>47771.6</v>
      </c>
      <c r="G169" s="324">
        <f t="shared" si="31"/>
        <v>0</v>
      </c>
      <c r="H169" s="364">
        <f t="shared" si="31"/>
        <v>20980.13246</v>
      </c>
      <c r="I169" s="324">
        <f t="shared" si="31"/>
        <v>20980.13246</v>
      </c>
      <c r="J169" s="136">
        <f t="shared" si="25"/>
        <v>31.659283762270157</v>
      </c>
      <c r="K169" s="79">
        <f t="shared" si="26"/>
        <v>1</v>
      </c>
    </row>
    <row r="170" spans="1:11" ht="25.5">
      <c r="A170" s="99" t="s">
        <v>373</v>
      </c>
      <c r="B170" s="248" t="s">
        <v>134</v>
      </c>
      <c r="C170" s="249" t="s">
        <v>135</v>
      </c>
      <c r="D170" s="320">
        <v>1316</v>
      </c>
      <c r="E170" s="259">
        <v>1444.7</v>
      </c>
      <c r="F170" s="259">
        <v>953.5</v>
      </c>
      <c r="G170" s="259"/>
      <c r="H170" s="362">
        <v>1415.4</v>
      </c>
      <c r="I170" s="259">
        <v>1415.4</v>
      </c>
      <c r="J170" s="136">
        <f t="shared" si="25"/>
        <v>97.97189727971205</v>
      </c>
      <c r="K170" s="79">
        <f t="shared" si="26"/>
        <v>1</v>
      </c>
    </row>
    <row r="171" spans="1:11" ht="25.5">
      <c r="A171" s="99" t="s">
        <v>374</v>
      </c>
      <c r="B171" s="248" t="s">
        <v>142</v>
      </c>
      <c r="C171" s="249" t="s">
        <v>132</v>
      </c>
      <c r="D171" s="320"/>
      <c r="E171" s="259">
        <v>0</v>
      </c>
      <c r="F171" s="259"/>
      <c r="G171" s="259"/>
      <c r="H171" s="362">
        <v>44.2</v>
      </c>
      <c r="I171" s="259">
        <v>44.2</v>
      </c>
      <c r="J171" s="136" t="e">
        <f t="shared" si="25"/>
        <v>#DIV/0!</v>
      </c>
      <c r="K171" s="79">
        <f t="shared" si="26"/>
        <v>1</v>
      </c>
    </row>
    <row r="172" spans="1:11" ht="25.5">
      <c r="A172" s="99" t="s">
        <v>376</v>
      </c>
      <c r="B172" s="248" t="s">
        <v>142</v>
      </c>
      <c r="C172" s="249" t="s">
        <v>132</v>
      </c>
      <c r="D172" s="320"/>
      <c r="E172" s="259">
        <v>0</v>
      </c>
      <c r="F172" s="259"/>
      <c r="G172" s="259"/>
      <c r="H172" s="362">
        <v>62</v>
      </c>
      <c r="I172" s="259">
        <v>62</v>
      </c>
      <c r="J172" s="136" t="e">
        <f t="shared" si="25"/>
        <v>#DIV/0!</v>
      </c>
      <c r="K172" s="79">
        <f t="shared" si="26"/>
        <v>1</v>
      </c>
    </row>
    <row r="173" spans="1:11" ht="31.5">
      <c r="A173" s="21" t="s">
        <v>367</v>
      </c>
      <c r="B173" s="248" t="s">
        <v>138</v>
      </c>
      <c r="C173" s="249" t="s">
        <v>132</v>
      </c>
      <c r="D173" s="319">
        <v>5900</v>
      </c>
      <c r="E173" s="257">
        <v>7200</v>
      </c>
      <c r="F173" s="257">
        <v>5000</v>
      </c>
      <c r="G173" s="257"/>
      <c r="H173" s="360">
        <v>7200</v>
      </c>
      <c r="I173" s="257">
        <v>7200</v>
      </c>
      <c r="J173" s="136">
        <f t="shared" si="25"/>
        <v>100</v>
      </c>
      <c r="K173" s="79">
        <f t="shared" si="26"/>
        <v>1</v>
      </c>
    </row>
    <row r="174" spans="1:11" ht="15.75">
      <c r="A174" s="21"/>
      <c r="B174" s="248" t="s">
        <v>138</v>
      </c>
      <c r="C174" s="249" t="s">
        <v>132</v>
      </c>
      <c r="D174" s="319"/>
      <c r="E174" s="257"/>
      <c r="F174" s="257"/>
      <c r="G174" s="257"/>
      <c r="H174" s="363"/>
      <c r="I174" s="257"/>
      <c r="J174" s="136" t="e">
        <f t="shared" si="25"/>
        <v>#DIV/0!</v>
      </c>
      <c r="K174" s="79" t="e">
        <f t="shared" si="26"/>
        <v>#DIV/0!</v>
      </c>
    </row>
    <row r="175" spans="1:11" ht="31.5">
      <c r="A175" s="21" t="s">
        <v>368</v>
      </c>
      <c r="B175" s="248"/>
      <c r="C175" s="249"/>
      <c r="D175" s="319"/>
      <c r="E175" s="257">
        <v>7877.8</v>
      </c>
      <c r="F175" s="257">
        <v>6592.1</v>
      </c>
      <c r="G175" s="257"/>
      <c r="H175" s="363">
        <v>8379.13</v>
      </c>
      <c r="I175" s="257">
        <v>8379.13</v>
      </c>
      <c r="J175" s="136">
        <f t="shared" si="25"/>
        <v>106.36383254208026</v>
      </c>
      <c r="K175" s="79">
        <f t="shared" si="26"/>
        <v>1</v>
      </c>
    </row>
    <row r="176" spans="1:11" ht="47.25">
      <c r="A176" s="252" t="s">
        <v>410</v>
      </c>
      <c r="B176" s="298" t="s">
        <v>138</v>
      </c>
      <c r="C176" s="299" t="s">
        <v>135</v>
      </c>
      <c r="D176" s="321">
        <v>214.5</v>
      </c>
      <c r="E176" s="300">
        <v>450</v>
      </c>
      <c r="F176" s="300">
        <v>450</v>
      </c>
      <c r="G176" s="300"/>
      <c r="H176" s="300"/>
      <c r="I176" s="300"/>
      <c r="J176" s="136">
        <f t="shared" si="25"/>
        <v>0</v>
      </c>
      <c r="K176" s="79" t="e">
        <f t="shared" si="26"/>
        <v>#DIV/0!</v>
      </c>
    </row>
    <row r="177" spans="1:11" ht="77.25">
      <c r="A177" s="224" t="s">
        <v>399</v>
      </c>
      <c r="B177" s="292" t="s">
        <v>140</v>
      </c>
      <c r="C177" s="293" t="s">
        <v>132</v>
      </c>
      <c r="D177" s="320">
        <v>1723.4</v>
      </c>
      <c r="E177" s="290">
        <v>4021.3</v>
      </c>
      <c r="F177" s="290">
        <v>4021.3</v>
      </c>
      <c r="G177" s="290"/>
      <c r="H177" s="290"/>
      <c r="I177" s="290"/>
      <c r="J177" s="136">
        <f t="shared" si="25"/>
        <v>0</v>
      </c>
      <c r="K177" s="79" t="e">
        <f t="shared" si="26"/>
        <v>#DIV/0!</v>
      </c>
    </row>
    <row r="178" spans="1:11" ht="64.5">
      <c r="A178" s="224" t="s">
        <v>400</v>
      </c>
      <c r="B178" s="292" t="s">
        <v>140</v>
      </c>
      <c r="C178" s="293" t="s">
        <v>132</v>
      </c>
      <c r="D178" s="320">
        <v>1714.8</v>
      </c>
      <c r="E178" s="290">
        <v>4001.2</v>
      </c>
      <c r="F178" s="290">
        <v>0</v>
      </c>
      <c r="G178" s="290"/>
      <c r="H178" s="290"/>
      <c r="I178" s="290"/>
      <c r="J178" s="136">
        <f t="shared" si="25"/>
        <v>0</v>
      </c>
      <c r="K178" s="79" t="e">
        <f t="shared" si="26"/>
        <v>#DIV/0!</v>
      </c>
    </row>
    <row r="179" spans="1:11" ht="39">
      <c r="A179" s="224" t="s">
        <v>401</v>
      </c>
      <c r="B179" s="292" t="s">
        <v>140</v>
      </c>
      <c r="C179" s="293" t="s">
        <v>132</v>
      </c>
      <c r="D179" s="320">
        <v>1480.7</v>
      </c>
      <c r="E179" s="290">
        <v>2969.9</v>
      </c>
      <c r="F179" s="290">
        <v>2969.9</v>
      </c>
      <c r="G179" s="290"/>
      <c r="H179" s="290"/>
      <c r="I179" s="290"/>
      <c r="J179" s="136">
        <f t="shared" si="25"/>
        <v>0</v>
      </c>
      <c r="K179" s="79" t="e">
        <f t="shared" si="26"/>
        <v>#DIV/0!</v>
      </c>
    </row>
    <row r="180" spans="1:11" ht="64.5">
      <c r="A180" s="224" t="s">
        <v>402</v>
      </c>
      <c r="B180" s="292" t="s">
        <v>140</v>
      </c>
      <c r="C180" s="293" t="s">
        <v>132</v>
      </c>
      <c r="D180" s="320">
        <v>0</v>
      </c>
      <c r="E180" s="290">
        <v>11465.1</v>
      </c>
      <c r="F180" s="290">
        <v>11465.1</v>
      </c>
      <c r="G180" s="290"/>
      <c r="H180" s="290"/>
      <c r="I180" s="290"/>
      <c r="J180" s="136">
        <f t="shared" si="25"/>
        <v>0</v>
      </c>
      <c r="K180" s="79" t="e">
        <f t="shared" si="26"/>
        <v>#DIV/0!</v>
      </c>
    </row>
    <row r="181" spans="1:11" ht="39">
      <c r="A181" s="224" t="s">
        <v>403</v>
      </c>
      <c r="B181" s="292" t="s">
        <v>142</v>
      </c>
      <c r="C181" s="293" t="s">
        <v>132</v>
      </c>
      <c r="D181" s="320">
        <v>37.6</v>
      </c>
      <c r="E181" s="290">
        <v>37.6</v>
      </c>
      <c r="F181" s="290">
        <v>37.6</v>
      </c>
      <c r="G181" s="290"/>
      <c r="H181" s="290"/>
      <c r="I181" s="290"/>
      <c r="J181" s="136">
        <f t="shared" si="25"/>
        <v>0</v>
      </c>
      <c r="K181" s="79" t="e">
        <f t="shared" si="26"/>
        <v>#DIV/0!</v>
      </c>
    </row>
    <row r="182" spans="1:11" ht="39">
      <c r="A182" s="224" t="s">
        <v>404</v>
      </c>
      <c r="B182" s="292" t="s">
        <v>140</v>
      </c>
      <c r="C182" s="293" t="s">
        <v>140</v>
      </c>
      <c r="D182" s="320">
        <v>14341.4</v>
      </c>
      <c r="E182" s="290">
        <v>11425.3</v>
      </c>
      <c r="F182" s="290">
        <v>11425.3</v>
      </c>
      <c r="G182" s="290"/>
      <c r="H182" s="290"/>
      <c r="I182" s="290"/>
      <c r="J182" s="136">
        <f t="shared" si="25"/>
        <v>0</v>
      </c>
      <c r="K182" s="79" t="e">
        <f t="shared" si="26"/>
        <v>#DIV/0!</v>
      </c>
    </row>
    <row r="183" spans="1:11" ht="39">
      <c r="A183" s="291" t="s">
        <v>390</v>
      </c>
      <c r="B183" s="292" t="s">
        <v>142</v>
      </c>
      <c r="C183" s="293" t="s">
        <v>132</v>
      </c>
      <c r="D183" s="320">
        <v>0</v>
      </c>
      <c r="E183" s="290">
        <v>30</v>
      </c>
      <c r="F183" s="290">
        <v>0</v>
      </c>
      <c r="G183" s="290"/>
      <c r="H183" s="290"/>
      <c r="I183" s="290"/>
      <c r="J183" s="136">
        <f t="shared" si="25"/>
        <v>0</v>
      </c>
      <c r="K183" s="79" t="e">
        <f t="shared" si="26"/>
        <v>#DIV/0!</v>
      </c>
    </row>
    <row r="184" spans="1:11" ht="39">
      <c r="A184" s="291" t="s">
        <v>408</v>
      </c>
      <c r="B184" s="292" t="s">
        <v>140</v>
      </c>
      <c r="C184" s="293" t="s">
        <v>140</v>
      </c>
      <c r="D184" s="320">
        <v>174.9</v>
      </c>
      <c r="E184" s="290">
        <v>906.9</v>
      </c>
      <c r="F184" s="290">
        <v>0</v>
      </c>
      <c r="G184" s="290"/>
      <c r="H184" s="290"/>
      <c r="I184" s="290"/>
      <c r="J184" s="136">
        <f t="shared" si="25"/>
        <v>0</v>
      </c>
      <c r="K184" s="79" t="e">
        <f t="shared" si="26"/>
        <v>#DIV/0!</v>
      </c>
    </row>
    <row r="185" spans="1:11" ht="51.75">
      <c r="A185" s="291" t="s">
        <v>405</v>
      </c>
      <c r="B185" s="292" t="s">
        <v>140</v>
      </c>
      <c r="C185" s="293" t="s">
        <v>134</v>
      </c>
      <c r="D185" s="320">
        <v>0</v>
      </c>
      <c r="E185" s="290">
        <v>2400</v>
      </c>
      <c r="F185" s="290">
        <v>1200</v>
      </c>
      <c r="G185" s="290"/>
      <c r="H185" s="290"/>
      <c r="I185" s="290"/>
      <c r="J185" s="136">
        <f t="shared" si="25"/>
        <v>0</v>
      </c>
      <c r="K185" s="79" t="e">
        <f t="shared" si="26"/>
        <v>#DIV/0!</v>
      </c>
    </row>
    <row r="186" spans="1:11" ht="39">
      <c r="A186" s="291" t="s">
        <v>406</v>
      </c>
      <c r="B186" s="292" t="s">
        <v>136</v>
      </c>
      <c r="C186" s="293" t="s">
        <v>139</v>
      </c>
      <c r="D186" s="320">
        <v>1456</v>
      </c>
      <c r="E186" s="290">
        <v>7933.3</v>
      </c>
      <c r="F186" s="290">
        <v>1276.6</v>
      </c>
      <c r="G186" s="290"/>
      <c r="H186" s="290"/>
      <c r="I186" s="290"/>
      <c r="J186" s="136">
        <f t="shared" si="25"/>
        <v>0</v>
      </c>
      <c r="K186" s="79" t="e">
        <f t="shared" si="26"/>
        <v>#DIV/0!</v>
      </c>
    </row>
    <row r="187" spans="1:11" ht="51.75">
      <c r="A187" s="224" t="s">
        <v>407</v>
      </c>
      <c r="B187" s="292" t="s">
        <v>140</v>
      </c>
      <c r="C187" s="293" t="s">
        <v>140</v>
      </c>
      <c r="D187" s="320">
        <v>0</v>
      </c>
      <c r="E187" s="290">
        <v>250</v>
      </c>
      <c r="F187" s="290">
        <v>0</v>
      </c>
      <c r="G187" s="290"/>
      <c r="H187" s="290"/>
      <c r="I187" s="290"/>
      <c r="J187" s="136">
        <f t="shared" si="25"/>
        <v>0</v>
      </c>
      <c r="K187" s="79" t="e">
        <f t="shared" si="26"/>
        <v>#DIV/0!</v>
      </c>
    </row>
    <row r="188" spans="1:11" ht="31.5">
      <c r="A188" s="295" t="s">
        <v>375</v>
      </c>
      <c r="B188" s="292" t="s">
        <v>138</v>
      </c>
      <c r="C188" s="293" t="s">
        <v>132</v>
      </c>
      <c r="D188" s="322">
        <v>169.7</v>
      </c>
      <c r="E188" s="296">
        <v>156.5</v>
      </c>
      <c r="F188" s="296">
        <v>156.5</v>
      </c>
      <c r="G188" s="296"/>
      <c r="H188" s="367">
        <v>156.5</v>
      </c>
      <c r="I188" s="296">
        <v>156.5</v>
      </c>
      <c r="J188" s="136">
        <f t="shared" si="25"/>
        <v>100</v>
      </c>
      <c r="K188" s="79">
        <f t="shared" si="26"/>
        <v>1</v>
      </c>
    </row>
    <row r="189" spans="1:11" ht="39">
      <c r="A189" s="217" t="s">
        <v>409</v>
      </c>
      <c r="B189" s="238" t="s">
        <v>140</v>
      </c>
      <c r="C189" s="129" t="s">
        <v>135</v>
      </c>
      <c r="D189" s="320">
        <v>315</v>
      </c>
      <c r="E189" s="257">
        <v>698.9</v>
      </c>
      <c r="F189" s="257">
        <v>223.7</v>
      </c>
      <c r="G189" s="257"/>
      <c r="H189" s="360">
        <v>722.90246</v>
      </c>
      <c r="I189" s="257">
        <v>722.90246</v>
      </c>
      <c r="J189" s="136">
        <f t="shared" si="25"/>
        <v>103.43431964515668</v>
      </c>
      <c r="K189" s="79">
        <f t="shared" si="26"/>
        <v>1</v>
      </c>
    </row>
    <row r="190" spans="1:11" ht="63.75" customHeight="1">
      <c r="A190" s="217" t="s">
        <v>395</v>
      </c>
      <c r="B190" s="238" t="s">
        <v>140</v>
      </c>
      <c r="C190" s="129" t="s">
        <v>140</v>
      </c>
      <c r="D190" s="320">
        <v>5500</v>
      </c>
      <c r="E190" s="257">
        <v>3000</v>
      </c>
      <c r="F190" s="257">
        <v>2000</v>
      </c>
      <c r="G190" s="257"/>
      <c r="H190" s="360">
        <v>3000</v>
      </c>
      <c r="I190" s="257">
        <v>3000</v>
      </c>
      <c r="J190" s="136">
        <f t="shared" si="25"/>
        <v>100</v>
      </c>
      <c r="K190" s="79">
        <f t="shared" si="26"/>
        <v>1</v>
      </c>
    </row>
    <row r="191" spans="1:11" ht="26.25" customHeight="1">
      <c r="A191" s="297" t="s">
        <v>426</v>
      </c>
      <c r="B191" s="284"/>
      <c r="C191" s="285"/>
      <c r="D191" s="366">
        <f aca="true" t="shared" si="32" ref="D191:I191">D193+D194</f>
        <v>310232.75</v>
      </c>
      <c r="E191" s="366">
        <f t="shared" si="32"/>
        <v>416818.54599999986</v>
      </c>
      <c r="F191" s="366">
        <f t="shared" si="32"/>
        <v>279759.2</v>
      </c>
      <c r="G191" s="366">
        <f t="shared" si="32"/>
        <v>28.17</v>
      </c>
      <c r="H191" s="366">
        <f t="shared" si="32"/>
        <v>363760.215</v>
      </c>
      <c r="I191" s="366">
        <f t="shared" si="32"/>
        <v>437767.60245999997</v>
      </c>
      <c r="J191" s="289">
        <f t="shared" si="25"/>
        <v>87.27064054390712</v>
      </c>
      <c r="K191" s="288">
        <f t="shared" si="26"/>
        <v>1.2034510218771448</v>
      </c>
    </row>
    <row r="192" spans="1:11" ht="17.25" customHeight="1">
      <c r="A192" s="297" t="s">
        <v>428</v>
      </c>
      <c r="B192" s="284"/>
      <c r="C192" s="285"/>
      <c r="D192" s="288"/>
      <c r="E192" s="302">
        <f>E85/E191*100</f>
        <v>62.48325620328805</v>
      </c>
      <c r="F192" s="302">
        <f>F85/F191*100</f>
        <v>63.541538580321934</v>
      </c>
      <c r="G192" s="302">
        <f>G85/G191*100</f>
        <v>0</v>
      </c>
      <c r="H192" s="365">
        <f>H85/H191*100</f>
        <v>72.56357048282479</v>
      </c>
      <c r="I192" s="302">
        <f>I85/I191*100</f>
        <v>71.18893637828661</v>
      </c>
      <c r="J192" s="289"/>
      <c r="K192" s="288"/>
    </row>
    <row r="193" spans="1:11" ht="23.25" customHeight="1">
      <c r="A193" s="297" t="s">
        <v>425</v>
      </c>
      <c r="B193" s="284"/>
      <c r="C193" s="285"/>
      <c r="D193" s="302">
        <f>D14+D15+D17+D18+D20+D21+D22+D23+D24+D36+D35+D38+D39+D40+D41+D42+D49+D50+D51+D52+D53+D55+D57+D58+D61+D64+D66+D67+D69+D70+D72+D74+D75+D76+D77+D79+D80+D81+D83+D84+D89+D90+D91+D93++D95+D105+D106+D108+D110+D111+D116+D119+D121+D122+D123+D126+D127+D128+D129+D130+D131+D132+D133+D134+D135+D136+D137+D138+D139+D140+D142+D145+D147+D151+D152+D153+D154+D155+D167+D168+D173+D189+D190</f>
        <v>140979.09999999998</v>
      </c>
      <c r="E193" s="302">
        <f>E14+E15+E17+E18+E20+E21+E22+E23+E24+E36+E35+E38+E39+E40+E41+E42+E49+E50+E51+E52+E53+E55+E57+E58+E61+E64+E66+E67+E69+E70+E72+E74+E75+E76+E77+E79+E80+E81+E83+E84+E89+E90+E91+E93++E95+E105+E106+E108+E110+E111+E116+E119+E121+E122+E123+E126+E127+E128+E129+E130+E131+E132+E133+E134+E135+E136+E137+E138+E139+E140+E142+E145+E147+E151+E152+E153+E154+E155+E167+E168+E173+E189+E190</f>
        <v>190171.19999999998</v>
      </c>
      <c r="F193" s="366">
        <f>F14+F15+F17+F18+F20+F21+F22+F23+F24+F36+F35+F38+F39+F40+F41+F42+F49+F50+F51+F52+F53+F55+F57+F58+F61+F64+F66+F67+F69+F70+F72+F74+F75+F76+F77+F79+F80+F81+F83+F84+F89+F90+F91+F93++F95+F105+F106+F108+F110+F111+F116+F119+F121+F122+F123+F126+F127+F128+F129+F130+F131+F132+F133+F134+F135+F136+F137+F138+F139+F140+F142+F145+F147+F151+F152+F153+F154+F155+F167+F168+F173+F189+F190</f>
        <v>121076.70000000001</v>
      </c>
      <c r="G193" s="302">
        <f>G14+G15+G17+G18+G20+G21+G22+G23+G24+G36+G35+G38+G39+G40+G41+G42+G49+G50+G51+G52+G53+G55+G57+G58+G61+G64+G66+G67+G69+G70+G72+G74+G75+G76+G77+G79+G80+G81+G83+G84+G89+G90+G91+G93++G95+G105+G106+G108+G110+G111+G116+G119+G121+G122+G123+G126+G127+G128+G129+G130+G131+G132+G133+G134+G135+G136+G137+G138+G139+G140+G142+G145+G147+G151+G152+G153+G154+G155+G167+G168+G173+G189+G190</f>
        <v>0</v>
      </c>
      <c r="H193" s="366">
        <f>H14+H15+H17+H18+H20+H21+H22+H23+H24+H33+H36+H35+H38+H39+H40+H41+H42+H49+H50+H51+H52+H53+H55+H57+H58+H61+H64+H66+H67+H69+H70+H72+H74+H75+H76+H77+H79+H80+H81+H83+H84+H89+H90+H91+H93++H95+H105+H106+H109+H110+H111+H116+H119+H121+H122+H123+H125+H142+H145+H147+H149+H151+H152+H153+H154+H155+H167+H168+H173+H189+H190</f>
        <v>184033.715</v>
      </c>
      <c r="I193" s="302">
        <f>I14+I15+I17+I18+I20+I21+I22+I23+I24+I36+I35+I38+I39+I40+I41+I42+I49+I50+I51+I52+I53+I55+I57+I58+I61+I64+I66+I67+I69+I70+I72+I74+I75+I76+I77+I79+I80+I81+I83+I84+I89+I90+I91+I93++I95+I105+I106+I108+I110+I111+I116+I119+I121+I122+I123+I126+I127+I128+I129+I130+I131+I132+I133+I134+I135+I136+I137+I138+I139+I140+I142+I145+I147+I151+I152+I153+I154+I155+I167+I168+I173+I189+I190</f>
        <v>258041.10245999997</v>
      </c>
      <c r="J193" s="289"/>
      <c r="K193" s="288"/>
    </row>
    <row r="194" spans="1:11" ht="15.75">
      <c r="A194" s="294" t="s">
        <v>424</v>
      </c>
      <c r="B194" s="286"/>
      <c r="C194" s="287"/>
      <c r="D194" s="304">
        <f>D26+D27+D28+D29+D30+D31+D32+D56+D62+D65+D71+D87+D88+D96+D98+D99+D100+D102+D103+D104+D107+D117+D118+D124+D143+D156+D157+D144+D158+D159+D160+D162+D163+D164+D165+D166+D170+D171+D172+D175+D176+D177+D178+D179+D180+D181+D182+D183+D184+D185+D186+D187+D188</f>
        <v>169253.65</v>
      </c>
      <c r="E194" s="304">
        <f>E26+E27+E28+E29+E30+E31+E32+E56+E62+E65+E71+E87+E88+E96+E98+E99+E100+E102+E103+E104+E107+E117+E118+E124+E143+E156+E157+E144+E158+E159+E160+E162+E163+E164+E165+E166+E170+E171+E172+E175+E176+E177+E178+E179+E180+E181+E182+E183+E184+E185+E186+E187+E188</f>
        <v>226647.3459999999</v>
      </c>
      <c r="F194" s="366">
        <f>F26+F27+F28+F29+F30+F31+F32+F56+F62+F65+F71+F87+F88+F96+F98+F99+F100+F102+F103+F104+F107+F117+F118+F124+F143+F156+F157+F144+F158+F159+F160+F162+F163+F164+F165+F166+F170+F171+F172+F175+F176+F177+F178+F179+F180+F181+F182+F183+F184+F185+F186+F187+F188</f>
        <v>158682.5</v>
      </c>
      <c r="G194" s="304">
        <f>G26+G27+G28+G29+G30+G31+G32+G56+G62+G65+G71+G87+G88+G96+G98+G99+G100+G102+G103+G104+G107+G117+G118+G124+G143+G156+G157+G144+G158+G159+G160+G162+G163+G164+G165+G166+G170+G171+G172+G175+G176+G177+G178+G179+G180+G181+G182+G183+G184+G185+G186+G187+G188</f>
        <v>28.17</v>
      </c>
      <c r="H194" s="366">
        <f>H26+H27+H28+H29+H30+H31+H32+H56+H62+H65+H71+H87+H88+H96+H98+H99+H100+H101+H102+H103+H104+H107+H117+H118+H124+H143+H156+H157+H144+H158+H159+H160+H162+H163+H164+H165+H166+H170+H171+H172+H175+H176+H177+H178+H179+H180+H181+H182+H183+H184+H185+H186+H187+H188</f>
        <v>179726.50000000003</v>
      </c>
      <c r="I194" s="304">
        <f>I26+I27+I28+I29+I30+I31+I32+I56+I62+I65+I71+I87+I88+I96+I98+I99+I100+I102+I103+I104+I107+I117+I118+I124+I143+I156+I157+I144+I158+I159+I160+I162+I163+I164+I165+I166+I170+I171+I172+I175+I176+I177+I178+I179+I180+I181+I182+I183+I184+I185+I186+I187+I188</f>
        <v>179726.50000000003</v>
      </c>
      <c r="J194" s="304"/>
      <c r="K194" s="288"/>
    </row>
    <row r="195" spans="5:10" ht="15.75">
      <c r="E195" s="260"/>
      <c r="F195" s="260"/>
      <c r="G195" s="260"/>
      <c r="H195" s="260"/>
      <c r="I195" s="260"/>
      <c r="J195" s="260"/>
    </row>
    <row r="196" spans="1:3" ht="15.75">
      <c r="A196" s="234" t="s">
        <v>218</v>
      </c>
      <c r="C196" s="1" t="s">
        <v>219</v>
      </c>
    </row>
    <row r="198" ht="15.75">
      <c r="H198" s="305"/>
    </row>
    <row r="199" spans="1:2" ht="15.75">
      <c r="A199" s="235" t="s">
        <v>255</v>
      </c>
      <c r="B199" s="70"/>
    </row>
  </sheetData>
  <sheetProtection/>
  <printOptions/>
  <pageMargins left="0.7086614173228347" right="0.7086614173228347" top="0.7480314960629921" bottom="0" header="0.31496062992125984" footer="0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3"/>
  <sheetViews>
    <sheetView zoomScalePageLayoutView="0" workbookViewId="0" topLeftCell="A151">
      <selection activeCell="A156" sqref="A156:A158"/>
    </sheetView>
  </sheetViews>
  <sheetFormatPr defaultColWidth="14.125" defaultRowHeight="12.75"/>
  <cols>
    <col min="1" max="1" width="49.25390625" style="70" customWidth="1"/>
    <col min="2" max="2" width="7.875" style="1" customWidth="1"/>
    <col min="3" max="3" width="11.75390625" style="1" customWidth="1"/>
    <col min="4" max="4" width="0.2421875" style="1" customWidth="1"/>
    <col min="5" max="5" width="14.125" style="1" customWidth="1"/>
    <col min="6" max="6" width="12.25390625" style="1" customWidth="1"/>
    <col min="7" max="7" width="12.00390625" style="1" customWidth="1"/>
    <col min="8" max="9" width="14.125" style="1" customWidth="1"/>
    <col min="10" max="10" width="11.25390625" style="1" customWidth="1"/>
    <col min="11" max="11" width="11.125" style="1" customWidth="1"/>
    <col min="12" max="16384" width="14.125" style="1" customWidth="1"/>
  </cols>
  <sheetData>
    <row r="1" ht="15.75">
      <c r="A1" s="208"/>
    </row>
    <row r="2" spans="1:11" ht="15.75" customHeight="1">
      <c r="A2" s="423" t="s">
        <v>338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11" ht="15.75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</row>
    <row r="4" spans="1:8" ht="15.75">
      <c r="A4" s="209"/>
      <c r="B4" s="25"/>
      <c r="C4" s="25"/>
      <c r="D4" s="25"/>
      <c r="E4" s="25"/>
      <c r="F4" s="25"/>
      <c r="G4" s="25"/>
      <c r="H4" s="25"/>
    </row>
    <row r="5" spans="1:10" ht="15.75">
      <c r="A5" s="210"/>
      <c r="B5" s="5"/>
      <c r="H5" s="5"/>
      <c r="J5" s="5" t="s">
        <v>144</v>
      </c>
    </row>
    <row r="6" spans="1:11" ht="55.5" customHeight="1">
      <c r="A6" s="211" t="s">
        <v>2</v>
      </c>
      <c r="B6" s="18" t="s">
        <v>129</v>
      </c>
      <c r="C6" s="7" t="s">
        <v>130</v>
      </c>
      <c r="D6" s="38" t="s">
        <v>259</v>
      </c>
      <c r="E6" s="38" t="s">
        <v>264</v>
      </c>
      <c r="F6" s="38" t="s">
        <v>265</v>
      </c>
      <c r="G6" s="38" t="s">
        <v>266</v>
      </c>
      <c r="H6" s="39" t="s">
        <v>261</v>
      </c>
      <c r="I6" s="40" t="s">
        <v>260</v>
      </c>
      <c r="J6" s="40" t="s">
        <v>342</v>
      </c>
      <c r="K6" s="40" t="s">
        <v>341</v>
      </c>
    </row>
    <row r="7" spans="1:11" ht="15.75">
      <c r="A7" s="212" t="s">
        <v>188</v>
      </c>
      <c r="B7" s="18"/>
      <c r="C7" s="7"/>
      <c r="D7" s="47">
        <v>69259</v>
      </c>
      <c r="E7" s="47">
        <v>64928</v>
      </c>
      <c r="F7" s="47"/>
      <c r="G7" s="47"/>
      <c r="H7" s="47">
        <v>51902.7</v>
      </c>
      <c r="I7" s="47">
        <v>51902.7</v>
      </c>
      <c r="J7" s="47"/>
      <c r="K7" s="40"/>
    </row>
    <row r="8" spans="1:11" ht="21.75" customHeight="1">
      <c r="A8" s="212" t="s">
        <v>189</v>
      </c>
      <c r="B8" s="18"/>
      <c r="C8" s="7"/>
      <c r="D8" s="47">
        <v>99395</v>
      </c>
      <c r="E8" s="47">
        <v>75475</v>
      </c>
      <c r="F8" s="47"/>
      <c r="G8" s="47"/>
      <c r="H8" s="47">
        <v>79697.2</v>
      </c>
      <c r="I8" s="47">
        <v>79697.2</v>
      </c>
      <c r="J8" s="47"/>
      <c r="K8" s="40"/>
    </row>
    <row r="9" spans="1:11" ht="25.5">
      <c r="A9" s="212" t="s">
        <v>190</v>
      </c>
      <c r="B9" s="18"/>
      <c r="C9" s="7"/>
      <c r="D9" s="47">
        <v>16468</v>
      </c>
      <c r="E9" s="47">
        <v>27385.7</v>
      </c>
      <c r="F9" s="47"/>
      <c r="G9" s="47"/>
      <c r="H9" s="47">
        <v>43286.4</v>
      </c>
      <c r="I9" s="47">
        <v>43286.4</v>
      </c>
      <c r="J9" s="47"/>
      <c r="K9" s="40"/>
    </row>
    <row r="10" spans="1:11" ht="15.75">
      <c r="A10" s="212" t="s">
        <v>191</v>
      </c>
      <c r="B10" s="18"/>
      <c r="C10" s="7"/>
      <c r="D10" s="47">
        <v>7093.1</v>
      </c>
      <c r="E10" s="47">
        <v>7797</v>
      </c>
      <c r="F10" s="47"/>
      <c r="G10" s="47"/>
      <c r="H10" s="47">
        <v>7879.7</v>
      </c>
      <c r="I10" s="47">
        <v>7879.7</v>
      </c>
      <c r="J10" s="47"/>
      <c r="K10" s="40"/>
    </row>
    <row r="11" spans="1:11" s="23" customFormat="1" ht="15.75">
      <c r="A11" s="213" t="s">
        <v>192</v>
      </c>
      <c r="B11" s="50"/>
      <c r="C11" s="51"/>
      <c r="D11" s="52">
        <f>D7+D8+D9+D10</f>
        <v>192215.1</v>
      </c>
      <c r="E11" s="52">
        <f>E7+E8+E9+E10</f>
        <v>175585.7</v>
      </c>
      <c r="F11" s="52"/>
      <c r="G11" s="52"/>
      <c r="H11" s="52">
        <f>H7+H8+H9+H10</f>
        <v>182766</v>
      </c>
      <c r="I11" s="52">
        <f>I7+I8+I9+I10</f>
        <v>182766</v>
      </c>
      <c r="J11" s="52"/>
      <c r="K11" s="54"/>
    </row>
    <row r="12" spans="1:11" ht="15.75">
      <c r="A12" s="77" t="s">
        <v>24</v>
      </c>
      <c r="B12" s="132" t="s">
        <v>132</v>
      </c>
      <c r="C12" s="132" t="s">
        <v>133</v>
      </c>
      <c r="D12" s="133">
        <f aca="true" t="shared" si="0" ref="D12:I12">D13+D16+D21+D23+D24+D25</f>
        <v>15318.7</v>
      </c>
      <c r="E12" s="133">
        <f t="shared" si="0"/>
        <v>31356.7</v>
      </c>
      <c r="F12" s="133">
        <f t="shared" si="0"/>
        <v>14829.7</v>
      </c>
      <c r="G12" s="133">
        <f t="shared" si="0"/>
        <v>25248.7</v>
      </c>
      <c r="H12" s="133">
        <f t="shared" si="0"/>
        <v>48783.100000000006</v>
      </c>
      <c r="I12" s="133">
        <f t="shared" si="0"/>
        <v>59109.8</v>
      </c>
      <c r="J12" s="143">
        <f>H12/G12*100</f>
        <v>193.21034350283384</v>
      </c>
      <c r="K12" s="134">
        <f>H12/I12</f>
        <v>0.8252963129633327</v>
      </c>
    </row>
    <row r="13" spans="1:11" ht="38.25">
      <c r="A13" s="81" t="s">
        <v>25</v>
      </c>
      <c r="B13" s="135" t="s">
        <v>132</v>
      </c>
      <c r="C13" s="135" t="s">
        <v>135</v>
      </c>
      <c r="D13" s="136">
        <f aca="true" t="shared" si="1" ref="D13:I13">D14+D15</f>
        <v>2192.3999999999996</v>
      </c>
      <c r="E13" s="136">
        <f t="shared" si="1"/>
        <v>2676</v>
      </c>
      <c r="F13" s="136">
        <f t="shared" si="1"/>
        <v>2028.4</v>
      </c>
      <c r="G13" s="136">
        <f t="shared" si="1"/>
        <v>2792</v>
      </c>
      <c r="H13" s="136">
        <f t="shared" si="1"/>
        <v>3449.8</v>
      </c>
      <c r="I13" s="136">
        <f t="shared" si="1"/>
        <v>3949.8</v>
      </c>
      <c r="J13" s="143">
        <f aca="true" t="shared" si="2" ref="J13:J76">H13/G13*100</f>
        <v>123.56017191977078</v>
      </c>
      <c r="K13" s="134">
        <f aca="true" t="shared" si="3" ref="K13:K76">H13/I13</f>
        <v>0.8734113119651628</v>
      </c>
    </row>
    <row r="14" spans="1:11" s="35" customFormat="1" ht="16.5" customHeight="1">
      <c r="A14" s="81" t="s">
        <v>186</v>
      </c>
      <c r="B14" s="135" t="s">
        <v>132</v>
      </c>
      <c r="C14" s="135" t="s">
        <v>135</v>
      </c>
      <c r="D14" s="141">
        <v>2052.2</v>
      </c>
      <c r="E14" s="141">
        <v>2476</v>
      </c>
      <c r="F14" s="141">
        <v>1986.4</v>
      </c>
      <c r="G14" s="141">
        <v>2592</v>
      </c>
      <c r="H14" s="158">
        <v>3093.9</v>
      </c>
      <c r="I14" s="141">
        <v>3593.9</v>
      </c>
      <c r="J14" s="143">
        <f t="shared" si="2"/>
        <v>119.36342592592592</v>
      </c>
      <c r="K14" s="134">
        <f t="shared" si="3"/>
        <v>0.8608753721583795</v>
      </c>
    </row>
    <row r="15" spans="1:11" s="35" customFormat="1" ht="15" customHeight="1">
      <c r="A15" s="81" t="s">
        <v>194</v>
      </c>
      <c r="B15" s="135" t="s">
        <v>132</v>
      </c>
      <c r="C15" s="135" t="s">
        <v>135</v>
      </c>
      <c r="D15" s="141">
        <v>140.2</v>
      </c>
      <c r="E15" s="141">
        <v>200</v>
      </c>
      <c r="F15" s="141">
        <v>42</v>
      </c>
      <c r="G15" s="141">
        <v>200</v>
      </c>
      <c r="H15" s="158">
        <v>355.9</v>
      </c>
      <c r="I15" s="141">
        <v>355.9</v>
      </c>
      <c r="J15" s="143">
        <f t="shared" si="2"/>
        <v>177.95</v>
      </c>
      <c r="K15" s="134">
        <f t="shared" si="3"/>
        <v>1</v>
      </c>
    </row>
    <row r="16" spans="1:11" ht="51">
      <c r="A16" s="81" t="s">
        <v>26</v>
      </c>
      <c r="B16" s="135" t="s">
        <v>132</v>
      </c>
      <c r="C16" s="135" t="s">
        <v>136</v>
      </c>
      <c r="D16" s="136">
        <f aca="true" t="shared" si="4" ref="D16:I16">D17+D18+D19</f>
        <v>13030.1</v>
      </c>
      <c r="E16" s="136">
        <f t="shared" si="4"/>
        <v>12782</v>
      </c>
      <c r="F16" s="136">
        <f t="shared" si="4"/>
        <v>10448.7</v>
      </c>
      <c r="G16" s="136">
        <f t="shared" si="4"/>
        <v>15811</v>
      </c>
      <c r="H16" s="160">
        <f t="shared" si="4"/>
        <v>17518.600000000002</v>
      </c>
      <c r="I16" s="136">
        <f t="shared" si="4"/>
        <v>22091.5</v>
      </c>
      <c r="J16" s="143">
        <f t="shared" si="2"/>
        <v>110.80007589652774</v>
      </c>
      <c r="K16" s="134">
        <f t="shared" si="3"/>
        <v>0.793001833284295</v>
      </c>
    </row>
    <row r="17" spans="1:11" s="35" customFormat="1" ht="15.75">
      <c r="A17" s="81" t="s">
        <v>195</v>
      </c>
      <c r="B17" s="135" t="s">
        <v>132</v>
      </c>
      <c r="C17" s="135" t="s">
        <v>136</v>
      </c>
      <c r="D17" s="137">
        <v>12190.9</v>
      </c>
      <c r="E17" s="137">
        <v>11868</v>
      </c>
      <c r="F17" s="137">
        <v>9677.2</v>
      </c>
      <c r="G17" s="137">
        <v>14861</v>
      </c>
      <c r="H17" s="158">
        <v>16484.7</v>
      </c>
      <c r="I17" s="137">
        <v>21057.6</v>
      </c>
      <c r="J17" s="143">
        <f t="shared" si="2"/>
        <v>110.92591346477356</v>
      </c>
      <c r="K17" s="134">
        <f t="shared" si="3"/>
        <v>0.7828385001139732</v>
      </c>
    </row>
    <row r="18" spans="1:11" s="35" customFormat="1" ht="15.75">
      <c r="A18" s="81" t="s">
        <v>196</v>
      </c>
      <c r="B18" s="135" t="s">
        <v>132</v>
      </c>
      <c r="C18" s="135" t="s">
        <v>136</v>
      </c>
      <c r="D18" s="137">
        <v>839.2</v>
      </c>
      <c r="E18" s="137">
        <v>894</v>
      </c>
      <c r="F18" s="137">
        <v>771.5</v>
      </c>
      <c r="G18" s="137">
        <v>930</v>
      </c>
      <c r="H18" s="158">
        <v>1033.9</v>
      </c>
      <c r="I18" s="137">
        <v>1033.9</v>
      </c>
      <c r="J18" s="143">
        <f t="shared" si="2"/>
        <v>111.1720430107527</v>
      </c>
      <c r="K18" s="134">
        <f t="shared" si="3"/>
        <v>1</v>
      </c>
    </row>
    <row r="19" spans="1:11" s="35" customFormat="1" ht="15.75">
      <c r="A19" s="81" t="s">
        <v>328</v>
      </c>
      <c r="B19" s="135" t="s">
        <v>132</v>
      </c>
      <c r="C19" s="135" t="s">
        <v>136</v>
      </c>
      <c r="D19" s="137"/>
      <c r="E19" s="137">
        <v>20</v>
      </c>
      <c r="F19" s="137"/>
      <c r="G19" s="137">
        <v>20</v>
      </c>
      <c r="H19" s="137"/>
      <c r="I19" s="137"/>
      <c r="J19" s="143">
        <f t="shared" si="2"/>
        <v>0</v>
      </c>
      <c r="K19" s="134"/>
    </row>
    <row r="20" spans="1:11" s="35" customFormat="1" ht="15.75">
      <c r="A20" s="81" t="s">
        <v>337</v>
      </c>
      <c r="B20" s="135" t="s">
        <v>132</v>
      </c>
      <c r="C20" s="135" t="s">
        <v>136</v>
      </c>
      <c r="D20" s="137"/>
      <c r="E20" s="137"/>
      <c r="F20" s="137">
        <v>61</v>
      </c>
      <c r="G20" s="137"/>
      <c r="H20" s="137"/>
      <c r="I20" s="137"/>
      <c r="J20" s="143"/>
      <c r="K20" s="134"/>
    </row>
    <row r="21" spans="1:11" ht="38.25">
      <c r="A21" s="81" t="s">
        <v>27</v>
      </c>
      <c r="B21" s="135" t="s">
        <v>132</v>
      </c>
      <c r="C21" s="135" t="s">
        <v>137</v>
      </c>
      <c r="D21" s="136">
        <f aca="true" t="shared" si="5" ref="D21:I21">D22</f>
        <v>0</v>
      </c>
      <c r="E21" s="136">
        <f t="shared" si="5"/>
        <v>3277</v>
      </c>
      <c r="F21" s="136">
        <f t="shared" si="5"/>
        <v>2352.6</v>
      </c>
      <c r="G21" s="136">
        <f t="shared" si="5"/>
        <v>3277</v>
      </c>
      <c r="H21" s="136">
        <f t="shared" si="5"/>
        <v>4873.7</v>
      </c>
      <c r="I21" s="136">
        <f t="shared" si="5"/>
        <v>4873.7</v>
      </c>
      <c r="J21" s="143">
        <f t="shared" si="2"/>
        <v>148.7244430881904</v>
      </c>
      <c r="K21" s="134">
        <f t="shared" si="3"/>
        <v>1</v>
      </c>
    </row>
    <row r="22" spans="1:11" s="35" customFormat="1" ht="15.75">
      <c r="A22" s="81" t="s">
        <v>163</v>
      </c>
      <c r="B22" s="140" t="s">
        <v>132</v>
      </c>
      <c r="C22" s="140" t="s">
        <v>137</v>
      </c>
      <c r="D22" s="141"/>
      <c r="E22" s="141">
        <v>3277</v>
      </c>
      <c r="F22" s="141">
        <v>2352.6</v>
      </c>
      <c r="G22" s="141">
        <v>3277</v>
      </c>
      <c r="H22" s="159">
        <v>4873.7</v>
      </c>
      <c r="I22" s="142">
        <v>4873.7</v>
      </c>
      <c r="J22" s="143">
        <f t="shared" si="2"/>
        <v>148.7244430881904</v>
      </c>
      <c r="K22" s="134">
        <f t="shared" si="3"/>
        <v>1</v>
      </c>
    </row>
    <row r="23" spans="1:11" s="35" customFormat="1" ht="15.75">
      <c r="A23" s="81" t="s">
        <v>236</v>
      </c>
      <c r="B23" s="140" t="s">
        <v>132</v>
      </c>
      <c r="C23" s="140" t="s">
        <v>141</v>
      </c>
      <c r="D23" s="141">
        <v>0</v>
      </c>
      <c r="E23" s="141">
        <v>100</v>
      </c>
      <c r="F23" s="141"/>
      <c r="G23" s="141">
        <v>100</v>
      </c>
      <c r="H23" s="159">
        <v>100</v>
      </c>
      <c r="I23" s="141">
        <v>100</v>
      </c>
      <c r="J23" s="143">
        <f t="shared" si="2"/>
        <v>100</v>
      </c>
      <c r="K23" s="134">
        <f t="shared" si="3"/>
        <v>1</v>
      </c>
    </row>
    <row r="24" spans="1:11" ht="15.75">
      <c r="A24" s="81" t="s">
        <v>28</v>
      </c>
      <c r="B24" s="135" t="s">
        <v>132</v>
      </c>
      <c r="C24" s="135" t="s">
        <v>1</v>
      </c>
      <c r="D24" s="136">
        <v>0</v>
      </c>
      <c r="E24" s="136">
        <v>131.2</v>
      </c>
      <c r="F24" s="136">
        <v>0</v>
      </c>
      <c r="G24" s="136">
        <v>70</v>
      </c>
      <c r="H24" s="160">
        <v>100</v>
      </c>
      <c r="I24" s="136">
        <v>100</v>
      </c>
      <c r="J24" s="143">
        <f t="shared" si="2"/>
        <v>142.85714285714286</v>
      </c>
      <c r="K24" s="134">
        <f t="shared" si="3"/>
        <v>1</v>
      </c>
    </row>
    <row r="25" spans="1:11" ht="15.75">
      <c r="A25" s="77" t="s">
        <v>29</v>
      </c>
      <c r="B25" s="132" t="s">
        <v>132</v>
      </c>
      <c r="C25" s="132" t="s">
        <v>262</v>
      </c>
      <c r="D25" s="143">
        <f aca="true" t="shared" si="6" ref="D25:I25">D26+D27+D28+D29+D30+D31+D32+D33+D40+D41+D42+D43+D44+D45+D46</f>
        <v>96.2</v>
      </c>
      <c r="E25" s="143">
        <f t="shared" si="6"/>
        <v>12390.5</v>
      </c>
      <c r="F25" s="143">
        <v>0</v>
      </c>
      <c r="G25" s="143">
        <f t="shared" si="6"/>
        <v>3198.7</v>
      </c>
      <c r="H25" s="143">
        <f t="shared" si="6"/>
        <v>22741</v>
      </c>
      <c r="I25" s="143">
        <f t="shared" si="6"/>
        <v>27994.800000000003</v>
      </c>
      <c r="J25" s="143">
        <f t="shared" si="2"/>
        <v>710.9450714352706</v>
      </c>
      <c r="K25" s="134">
        <f t="shared" si="3"/>
        <v>0.812329432608913</v>
      </c>
    </row>
    <row r="26" spans="1:11" ht="15.75">
      <c r="A26" s="214" t="s">
        <v>239</v>
      </c>
      <c r="B26" s="135" t="s">
        <v>132</v>
      </c>
      <c r="C26" s="135" t="s">
        <v>262</v>
      </c>
      <c r="D26" s="144"/>
      <c r="E26" s="144">
        <v>966.6</v>
      </c>
      <c r="F26" s="144">
        <v>618.3</v>
      </c>
      <c r="G26" s="144"/>
      <c r="H26" s="157">
        <v>931</v>
      </c>
      <c r="I26" s="145">
        <v>931</v>
      </c>
      <c r="J26" s="143"/>
      <c r="K26" s="134">
        <f t="shared" si="3"/>
        <v>1</v>
      </c>
    </row>
    <row r="27" spans="1:11" ht="25.5">
      <c r="A27" s="99" t="s">
        <v>222</v>
      </c>
      <c r="B27" s="135" t="s">
        <v>132</v>
      </c>
      <c r="C27" s="135" t="s">
        <v>262</v>
      </c>
      <c r="D27" s="144"/>
      <c r="E27" s="144">
        <v>292</v>
      </c>
      <c r="F27" s="144">
        <v>189.5</v>
      </c>
      <c r="G27" s="144">
        <v>292</v>
      </c>
      <c r="H27" s="157">
        <v>292</v>
      </c>
      <c r="I27" s="145">
        <v>292</v>
      </c>
      <c r="J27" s="143">
        <f t="shared" si="2"/>
        <v>100</v>
      </c>
      <c r="K27" s="134">
        <f t="shared" si="3"/>
        <v>1</v>
      </c>
    </row>
    <row r="28" spans="1:11" ht="25.5">
      <c r="A28" s="99" t="s">
        <v>174</v>
      </c>
      <c r="B28" s="135" t="s">
        <v>132</v>
      </c>
      <c r="C28" s="135" t="s">
        <v>262</v>
      </c>
      <c r="D28" s="144"/>
      <c r="E28" s="144">
        <v>466.3</v>
      </c>
      <c r="F28" s="144">
        <v>273</v>
      </c>
      <c r="G28" s="144">
        <v>466.3</v>
      </c>
      <c r="H28" s="157">
        <v>485.4</v>
      </c>
      <c r="I28" s="145">
        <v>485.4</v>
      </c>
      <c r="J28" s="143">
        <f t="shared" si="2"/>
        <v>104.09607548788333</v>
      </c>
      <c r="K28" s="134">
        <f t="shared" si="3"/>
        <v>1</v>
      </c>
    </row>
    <row r="29" spans="1:11" ht="15.75">
      <c r="A29" s="99" t="s">
        <v>175</v>
      </c>
      <c r="B29" s="135" t="s">
        <v>132</v>
      </c>
      <c r="C29" s="135" t="s">
        <v>262</v>
      </c>
      <c r="D29" s="144"/>
      <c r="E29" s="144">
        <v>133.3</v>
      </c>
      <c r="F29" s="144">
        <v>56.6</v>
      </c>
      <c r="G29" s="144">
        <v>133.3</v>
      </c>
      <c r="H29" s="157">
        <v>141.9</v>
      </c>
      <c r="I29" s="145">
        <v>141.9</v>
      </c>
      <c r="J29" s="143">
        <f t="shared" si="2"/>
        <v>106.4516129032258</v>
      </c>
      <c r="K29" s="134">
        <f t="shared" si="3"/>
        <v>1</v>
      </c>
    </row>
    <row r="30" spans="1:11" ht="15.75">
      <c r="A30" s="99" t="s">
        <v>275</v>
      </c>
      <c r="B30" s="135" t="s">
        <v>132</v>
      </c>
      <c r="C30" s="135" t="s">
        <v>262</v>
      </c>
      <c r="D30" s="144"/>
      <c r="E30" s="144">
        <v>16.5</v>
      </c>
      <c r="F30" s="144">
        <v>0</v>
      </c>
      <c r="G30" s="144">
        <v>16.5</v>
      </c>
      <c r="H30" s="157">
        <v>16.5</v>
      </c>
      <c r="I30" s="145">
        <v>16.5</v>
      </c>
      <c r="J30" s="143">
        <f t="shared" si="2"/>
        <v>100</v>
      </c>
      <c r="K30" s="134">
        <f t="shared" si="3"/>
        <v>1</v>
      </c>
    </row>
    <row r="31" spans="1:11" ht="15.75">
      <c r="A31" s="99" t="s">
        <v>277</v>
      </c>
      <c r="B31" s="135" t="s">
        <v>132</v>
      </c>
      <c r="C31" s="135" t="s">
        <v>262</v>
      </c>
      <c r="D31" s="144">
        <v>0</v>
      </c>
      <c r="E31" s="144">
        <v>0</v>
      </c>
      <c r="F31" s="144">
        <v>0</v>
      </c>
      <c r="G31" s="144">
        <v>0</v>
      </c>
      <c r="H31" s="157">
        <v>9</v>
      </c>
      <c r="I31" s="145">
        <v>9</v>
      </c>
      <c r="J31" s="143"/>
      <c r="K31" s="134">
        <f t="shared" si="3"/>
        <v>1</v>
      </c>
    </row>
    <row r="32" spans="1:11" ht="25.5">
      <c r="A32" s="99" t="s">
        <v>279</v>
      </c>
      <c r="B32" s="135" t="s">
        <v>132</v>
      </c>
      <c r="C32" s="135" t="s">
        <v>262</v>
      </c>
      <c r="D32" s="144"/>
      <c r="E32" s="144">
        <v>1.6</v>
      </c>
      <c r="F32" s="144">
        <v>0</v>
      </c>
      <c r="G32" s="144">
        <v>1.6</v>
      </c>
      <c r="H32" s="157">
        <v>1.9</v>
      </c>
      <c r="I32" s="145">
        <v>1.9</v>
      </c>
      <c r="J32" s="143">
        <f t="shared" si="2"/>
        <v>118.74999999999997</v>
      </c>
      <c r="K32" s="134">
        <f t="shared" si="3"/>
        <v>1</v>
      </c>
    </row>
    <row r="33" spans="1:11" ht="15.75">
      <c r="A33" s="215" t="s">
        <v>267</v>
      </c>
      <c r="B33" s="132" t="s">
        <v>132</v>
      </c>
      <c r="C33" s="132" t="s">
        <v>262</v>
      </c>
      <c r="D33" s="146">
        <f aca="true" t="shared" si="7" ref="D33:I33">D34+D35+D36+D37+D38+D39</f>
        <v>69.5</v>
      </c>
      <c r="E33" s="146">
        <f t="shared" si="7"/>
        <v>377.7</v>
      </c>
      <c r="F33" s="146">
        <f t="shared" si="7"/>
        <v>199.6</v>
      </c>
      <c r="G33" s="146">
        <f t="shared" si="7"/>
        <v>430.8</v>
      </c>
      <c r="H33" s="146">
        <f t="shared" si="7"/>
        <v>430.8</v>
      </c>
      <c r="I33" s="146">
        <f t="shared" si="7"/>
        <v>430.8</v>
      </c>
      <c r="J33" s="143">
        <f t="shared" si="2"/>
        <v>100</v>
      </c>
      <c r="K33" s="134">
        <f t="shared" si="3"/>
        <v>1</v>
      </c>
    </row>
    <row r="34" spans="1:11" ht="15.75">
      <c r="A34" s="216" t="s">
        <v>268</v>
      </c>
      <c r="B34" s="135" t="s">
        <v>132</v>
      </c>
      <c r="C34" s="135" t="s">
        <v>262</v>
      </c>
      <c r="D34" s="136">
        <v>0</v>
      </c>
      <c r="E34" s="141">
        <v>117.1</v>
      </c>
      <c r="F34" s="136">
        <v>62.4</v>
      </c>
      <c r="G34" s="141">
        <v>117</v>
      </c>
      <c r="H34" s="145"/>
      <c r="I34" s="145"/>
      <c r="J34" s="143">
        <f t="shared" si="2"/>
        <v>0</v>
      </c>
      <c r="K34" s="134"/>
    </row>
    <row r="35" spans="1:11" ht="15.75">
      <c r="A35" s="217" t="s">
        <v>269</v>
      </c>
      <c r="B35" s="135" t="s">
        <v>132</v>
      </c>
      <c r="C35" s="135" t="s">
        <v>262</v>
      </c>
      <c r="D35" s="136">
        <v>15.4</v>
      </c>
      <c r="E35" s="141">
        <v>83.6</v>
      </c>
      <c r="F35" s="136">
        <v>51.6</v>
      </c>
      <c r="G35" s="141">
        <v>85</v>
      </c>
      <c r="H35" s="145"/>
      <c r="I35" s="145"/>
      <c r="J35" s="143">
        <f t="shared" si="2"/>
        <v>0</v>
      </c>
      <c r="K35" s="134"/>
    </row>
    <row r="36" spans="1:11" ht="15.75">
      <c r="A36" s="217" t="s">
        <v>270</v>
      </c>
      <c r="B36" s="135" t="s">
        <v>132</v>
      </c>
      <c r="C36" s="135" t="s">
        <v>262</v>
      </c>
      <c r="D36" s="136">
        <v>47.8</v>
      </c>
      <c r="E36" s="141">
        <v>64.8</v>
      </c>
      <c r="F36" s="136">
        <v>58.1</v>
      </c>
      <c r="G36" s="141">
        <v>64.8</v>
      </c>
      <c r="H36" s="145"/>
      <c r="I36" s="145"/>
      <c r="J36" s="143">
        <f t="shared" si="2"/>
        <v>0</v>
      </c>
      <c r="K36" s="134"/>
    </row>
    <row r="37" spans="1:11" ht="15.75">
      <c r="A37" s="217" t="s">
        <v>271</v>
      </c>
      <c r="B37" s="135" t="s">
        <v>132</v>
      </c>
      <c r="C37" s="135" t="s">
        <v>262</v>
      </c>
      <c r="D37" s="136">
        <v>6.3</v>
      </c>
      <c r="E37" s="141">
        <v>80</v>
      </c>
      <c r="F37" s="136">
        <v>27.5</v>
      </c>
      <c r="G37" s="141">
        <v>80</v>
      </c>
      <c r="H37" s="145"/>
      <c r="I37" s="145"/>
      <c r="J37" s="143">
        <f t="shared" si="2"/>
        <v>0</v>
      </c>
      <c r="K37" s="134"/>
    </row>
    <row r="38" spans="1:11" ht="15.75">
      <c r="A38" s="217" t="s">
        <v>272</v>
      </c>
      <c r="B38" s="135" t="s">
        <v>132</v>
      </c>
      <c r="C38" s="135" t="s">
        <v>262</v>
      </c>
      <c r="D38" s="136">
        <v>0</v>
      </c>
      <c r="E38" s="141">
        <v>32.2</v>
      </c>
      <c r="F38" s="136"/>
      <c r="G38" s="141">
        <v>84</v>
      </c>
      <c r="H38" s="145"/>
      <c r="I38" s="145"/>
      <c r="J38" s="143">
        <f t="shared" si="2"/>
        <v>0</v>
      </c>
      <c r="K38" s="134"/>
    </row>
    <row r="39" spans="1:11" ht="15.75">
      <c r="A39" s="217" t="s">
        <v>339</v>
      </c>
      <c r="B39" s="135" t="s">
        <v>132</v>
      </c>
      <c r="C39" s="135" t="s">
        <v>262</v>
      </c>
      <c r="D39" s="144"/>
      <c r="E39" s="145"/>
      <c r="F39" s="144"/>
      <c r="G39" s="145"/>
      <c r="H39" s="141">
        <v>430.8</v>
      </c>
      <c r="I39" s="141">
        <v>430.8</v>
      </c>
      <c r="J39" s="143"/>
      <c r="K39" s="134">
        <f t="shared" si="3"/>
        <v>1</v>
      </c>
    </row>
    <row r="40" spans="1:11" ht="15.75">
      <c r="A40" s="93" t="s">
        <v>146</v>
      </c>
      <c r="B40" s="135" t="s">
        <v>132</v>
      </c>
      <c r="C40" s="135" t="s">
        <v>262</v>
      </c>
      <c r="D40" s="136"/>
      <c r="E40" s="136">
        <v>1408.3</v>
      </c>
      <c r="F40" s="136">
        <v>1015.9</v>
      </c>
      <c r="G40" s="136"/>
      <c r="H40" s="158">
        <v>1832.3</v>
      </c>
      <c r="I40" s="136">
        <v>1852.3</v>
      </c>
      <c r="J40" s="143"/>
      <c r="K40" s="134">
        <f t="shared" si="3"/>
        <v>0.9892026129676619</v>
      </c>
    </row>
    <row r="41" spans="1:11" ht="27">
      <c r="A41" s="218" t="s">
        <v>280</v>
      </c>
      <c r="B41" s="135" t="s">
        <v>132</v>
      </c>
      <c r="C41" s="135" t="s">
        <v>262</v>
      </c>
      <c r="D41" s="136"/>
      <c r="E41" s="136">
        <v>100</v>
      </c>
      <c r="F41" s="136">
        <v>98.6</v>
      </c>
      <c r="G41" s="136"/>
      <c r="H41" s="158">
        <v>100</v>
      </c>
      <c r="I41" s="136">
        <v>100</v>
      </c>
      <c r="J41" s="143"/>
      <c r="K41" s="134">
        <f t="shared" si="3"/>
        <v>1</v>
      </c>
    </row>
    <row r="42" spans="1:11" ht="26.25" customHeight="1">
      <c r="A42" s="218" t="s">
        <v>281</v>
      </c>
      <c r="B42" s="135" t="s">
        <v>132</v>
      </c>
      <c r="C42" s="135" t="s">
        <v>262</v>
      </c>
      <c r="D42" s="136"/>
      <c r="E42" s="136">
        <v>441.7</v>
      </c>
      <c r="F42" s="136">
        <v>338.3</v>
      </c>
      <c r="G42" s="136"/>
      <c r="H42" s="158">
        <v>600</v>
      </c>
      <c r="I42" s="136">
        <v>870.6</v>
      </c>
      <c r="J42" s="143"/>
      <c r="K42" s="134">
        <f t="shared" si="3"/>
        <v>0.6891798759476223</v>
      </c>
    </row>
    <row r="43" spans="1:11" ht="15.75">
      <c r="A43" s="93" t="s">
        <v>170</v>
      </c>
      <c r="B43" s="135" t="s">
        <v>132</v>
      </c>
      <c r="C43" s="135" t="s">
        <v>262</v>
      </c>
      <c r="D43" s="136"/>
      <c r="E43" s="136">
        <v>6817.2</v>
      </c>
      <c r="F43" s="136">
        <v>6631.3</v>
      </c>
      <c r="G43" s="136"/>
      <c r="H43" s="158">
        <v>12890.2</v>
      </c>
      <c r="I43" s="136">
        <v>13506.5</v>
      </c>
      <c r="J43" s="143"/>
      <c r="K43" s="134">
        <f t="shared" si="3"/>
        <v>0.9543701180912895</v>
      </c>
    </row>
    <row r="44" spans="1:11" s="35" customFormat="1" ht="15.75">
      <c r="A44" s="91" t="s">
        <v>238</v>
      </c>
      <c r="B44" s="135" t="s">
        <v>132</v>
      </c>
      <c r="C44" s="135" t="s">
        <v>262</v>
      </c>
      <c r="D44" s="141">
        <v>26.7</v>
      </c>
      <c r="E44" s="141">
        <v>728.2</v>
      </c>
      <c r="F44" s="141">
        <v>528.2</v>
      </c>
      <c r="G44" s="141">
        <v>728.2</v>
      </c>
      <c r="H44" s="158">
        <v>1200</v>
      </c>
      <c r="I44" s="141">
        <v>1200</v>
      </c>
      <c r="J44" s="143">
        <f t="shared" si="2"/>
        <v>164.78989288656962</v>
      </c>
      <c r="K44" s="134">
        <f t="shared" si="3"/>
        <v>1</v>
      </c>
    </row>
    <row r="45" spans="1:11" s="35" customFormat="1" ht="15.75">
      <c r="A45" s="91" t="s">
        <v>282</v>
      </c>
      <c r="B45" s="135" t="s">
        <v>132</v>
      </c>
      <c r="C45" s="135" t="s">
        <v>262</v>
      </c>
      <c r="D45" s="141"/>
      <c r="E45" s="141">
        <v>511.1</v>
      </c>
      <c r="F45" s="141">
        <v>511.1</v>
      </c>
      <c r="G45" s="141">
        <v>1000</v>
      </c>
      <c r="H45" s="158">
        <v>1500</v>
      </c>
      <c r="I45" s="141">
        <v>3000</v>
      </c>
      <c r="J45" s="143">
        <f t="shared" si="2"/>
        <v>150</v>
      </c>
      <c r="K45" s="134">
        <f t="shared" si="3"/>
        <v>0.5</v>
      </c>
    </row>
    <row r="46" spans="1:11" s="35" customFormat="1" ht="15.75">
      <c r="A46" s="103" t="s">
        <v>287</v>
      </c>
      <c r="B46" s="135" t="s">
        <v>132</v>
      </c>
      <c r="C46" s="135" t="s">
        <v>262</v>
      </c>
      <c r="D46" s="146">
        <f aca="true" t="shared" si="8" ref="D46:I46">D47+D48+D49+D50+D51</f>
        <v>0</v>
      </c>
      <c r="E46" s="146">
        <f t="shared" si="8"/>
        <v>130</v>
      </c>
      <c r="F46" s="146">
        <f t="shared" si="8"/>
        <v>40</v>
      </c>
      <c r="G46" s="146">
        <f t="shared" si="8"/>
        <v>130</v>
      </c>
      <c r="H46" s="146">
        <f t="shared" si="8"/>
        <v>2310</v>
      </c>
      <c r="I46" s="146">
        <f t="shared" si="8"/>
        <v>5156.9</v>
      </c>
      <c r="J46" s="143">
        <f t="shared" si="2"/>
        <v>1776.923076923077</v>
      </c>
      <c r="K46" s="134">
        <f t="shared" si="3"/>
        <v>0.44794353196687936</v>
      </c>
    </row>
    <row r="47" spans="1:11" s="35" customFormat="1" ht="39">
      <c r="A47" s="219" t="s">
        <v>283</v>
      </c>
      <c r="B47" s="135" t="s">
        <v>132</v>
      </c>
      <c r="C47" s="135" t="s">
        <v>262</v>
      </c>
      <c r="D47" s="141">
        <v>0</v>
      </c>
      <c r="E47" s="141">
        <v>100</v>
      </c>
      <c r="F47" s="141">
        <v>40</v>
      </c>
      <c r="G47" s="141">
        <v>100</v>
      </c>
      <c r="H47" s="158">
        <v>200</v>
      </c>
      <c r="I47" s="141">
        <v>798</v>
      </c>
      <c r="J47" s="143">
        <f t="shared" si="2"/>
        <v>200</v>
      </c>
      <c r="K47" s="134">
        <f t="shared" si="3"/>
        <v>0.2506265664160401</v>
      </c>
    </row>
    <row r="48" spans="1:11" s="35" customFormat="1" ht="26.25">
      <c r="A48" s="219" t="s">
        <v>284</v>
      </c>
      <c r="B48" s="135" t="s">
        <v>132</v>
      </c>
      <c r="C48" s="135" t="s">
        <v>262</v>
      </c>
      <c r="D48" s="141">
        <v>0</v>
      </c>
      <c r="E48" s="141">
        <v>20</v>
      </c>
      <c r="F48" s="141">
        <v>0</v>
      </c>
      <c r="G48" s="141">
        <v>20</v>
      </c>
      <c r="H48" s="158">
        <v>10</v>
      </c>
      <c r="I48" s="141">
        <v>30</v>
      </c>
      <c r="J48" s="143">
        <f t="shared" si="2"/>
        <v>50</v>
      </c>
      <c r="K48" s="134">
        <f t="shared" si="3"/>
        <v>0.3333333333333333</v>
      </c>
    </row>
    <row r="49" spans="1:11" s="35" customFormat="1" ht="27.75" customHeight="1">
      <c r="A49" s="219" t="s">
        <v>285</v>
      </c>
      <c r="B49" s="135" t="s">
        <v>132</v>
      </c>
      <c r="C49" s="135" t="s">
        <v>262</v>
      </c>
      <c r="D49" s="141">
        <v>0</v>
      </c>
      <c r="E49" s="141">
        <v>10</v>
      </c>
      <c r="F49" s="141">
        <v>0</v>
      </c>
      <c r="G49" s="141">
        <v>10</v>
      </c>
      <c r="H49" s="158">
        <v>100</v>
      </c>
      <c r="I49" s="141">
        <v>200</v>
      </c>
      <c r="J49" s="143">
        <f t="shared" si="2"/>
        <v>1000</v>
      </c>
      <c r="K49" s="134">
        <f t="shared" si="3"/>
        <v>0.5</v>
      </c>
    </row>
    <row r="50" spans="1:11" s="35" customFormat="1" ht="15.75" hidden="1">
      <c r="A50" s="220"/>
      <c r="B50" s="135" t="s">
        <v>132</v>
      </c>
      <c r="C50" s="135" t="s">
        <v>262</v>
      </c>
      <c r="D50" s="137"/>
      <c r="E50" s="137"/>
      <c r="F50" s="137"/>
      <c r="G50" s="137"/>
      <c r="H50" s="89"/>
      <c r="I50" s="137"/>
      <c r="J50" s="143" t="e">
        <f t="shared" si="2"/>
        <v>#DIV/0!</v>
      </c>
      <c r="K50" s="134" t="e">
        <f t="shared" si="3"/>
        <v>#DIV/0!</v>
      </c>
    </row>
    <row r="51" spans="1:11" s="35" customFormat="1" ht="51.75">
      <c r="A51" s="221" t="s">
        <v>286</v>
      </c>
      <c r="B51" s="135" t="s">
        <v>132</v>
      </c>
      <c r="C51" s="135" t="s">
        <v>262</v>
      </c>
      <c r="D51" s="137">
        <v>0</v>
      </c>
      <c r="E51" s="137">
        <v>0</v>
      </c>
      <c r="F51" s="137">
        <v>0</v>
      </c>
      <c r="G51" s="137">
        <v>0</v>
      </c>
      <c r="H51" s="89">
        <v>2000</v>
      </c>
      <c r="I51" s="137">
        <v>4128.9</v>
      </c>
      <c r="J51" s="143"/>
      <c r="K51" s="134">
        <f t="shared" si="3"/>
        <v>0.48439051563370394</v>
      </c>
    </row>
    <row r="52" spans="1:11" s="23" customFormat="1" ht="33.75" customHeight="1">
      <c r="A52" s="77" t="s">
        <v>30</v>
      </c>
      <c r="B52" s="132" t="s">
        <v>135</v>
      </c>
      <c r="C52" s="132" t="s">
        <v>133</v>
      </c>
      <c r="D52" s="143">
        <f aca="true" t="shared" si="9" ref="D52:I52">D53+D54</f>
        <v>333.5</v>
      </c>
      <c r="E52" s="143">
        <f t="shared" si="9"/>
        <v>1921.9</v>
      </c>
      <c r="F52" s="143">
        <f t="shared" si="9"/>
        <v>1869.6</v>
      </c>
      <c r="G52" s="143">
        <f t="shared" si="9"/>
        <v>1982.1</v>
      </c>
      <c r="H52" s="143">
        <f t="shared" si="9"/>
        <v>2423.8</v>
      </c>
      <c r="I52" s="143">
        <f t="shared" si="9"/>
        <v>4549.8</v>
      </c>
      <c r="J52" s="143">
        <f t="shared" si="2"/>
        <v>122.2844457898189</v>
      </c>
      <c r="K52" s="134">
        <f t="shared" si="3"/>
        <v>0.5327267132621214</v>
      </c>
    </row>
    <row r="53" spans="1:11" s="35" customFormat="1" ht="33.75" customHeight="1">
      <c r="A53" s="99" t="s">
        <v>147</v>
      </c>
      <c r="B53" s="140" t="s">
        <v>135</v>
      </c>
      <c r="C53" s="140" t="s">
        <v>134</v>
      </c>
      <c r="D53" s="141">
        <v>180</v>
      </c>
      <c r="E53" s="141">
        <v>50</v>
      </c>
      <c r="F53" s="141">
        <v>0</v>
      </c>
      <c r="G53" s="141">
        <v>50</v>
      </c>
      <c r="H53" s="158">
        <v>65</v>
      </c>
      <c r="I53" s="141">
        <v>137</v>
      </c>
      <c r="J53" s="143">
        <f t="shared" si="2"/>
        <v>130</v>
      </c>
      <c r="K53" s="134">
        <f t="shared" si="3"/>
        <v>0.4744525547445255</v>
      </c>
    </row>
    <row r="54" spans="1:11" s="35" customFormat="1" ht="48" customHeight="1">
      <c r="A54" s="81" t="s">
        <v>31</v>
      </c>
      <c r="B54" s="140" t="s">
        <v>135</v>
      </c>
      <c r="C54" s="140" t="s">
        <v>139</v>
      </c>
      <c r="D54" s="141">
        <f aca="true" t="shared" si="10" ref="D54:I54">D55+D56</f>
        <v>153.5</v>
      </c>
      <c r="E54" s="141">
        <f t="shared" si="10"/>
        <v>1871.9</v>
      </c>
      <c r="F54" s="141">
        <f t="shared" si="10"/>
        <v>1869.6</v>
      </c>
      <c r="G54" s="141">
        <f t="shared" si="10"/>
        <v>1932.1</v>
      </c>
      <c r="H54" s="141">
        <f t="shared" si="10"/>
        <v>2358.8</v>
      </c>
      <c r="I54" s="141">
        <f t="shared" si="10"/>
        <v>4412.8</v>
      </c>
      <c r="J54" s="143">
        <f t="shared" si="2"/>
        <v>122.084778220589</v>
      </c>
      <c r="K54" s="134">
        <f t="shared" si="3"/>
        <v>0.5345358955765047</v>
      </c>
    </row>
    <row r="55" spans="1:11" ht="23.25" customHeight="1">
      <c r="A55" s="122" t="s">
        <v>289</v>
      </c>
      <c r="B55" s="135" t="s">
        <v>135</v>
      </c>
      <c r="C55" s="135" t="s">
        <v>139</v>
      </c>
      <c r="D55" s="136">
        <v>153.5</v>
      </c>
      <c r="E55" s="136">
        <v>1339.8</v>
      </c>
      <c r="F55" s="136">
        <v>1339.8</v>
      </c>
      <c r="G55" s="136">
        <v>1400</v>
      </c>
      <c r="H55" s="160">
        <v>1500</v>
      </c>
      <c r="I55" s="136">
        <v>2554</v>
      </c>
      <c r="J55" s="143">
        <f t="shared" si="2"/>
        <v>107.14285714285714</v>
      </c>
      <c r="K55" s="134">
        <f t="shared" si="3"/>
        <v>0.5873140172278778</v>
      </c>
    </row>
    <row r="56" spans="1:11" ht="18" customHeight="1">
      <c r="A56" s="122" t="s">
        <v>288</v>
      </c>
      <c r="B56" s="135" t="s">
        <v>135</v>
      </c>
      <c r="C56" s="135" t="s">
        <v>139</v>
      </c>
      <c r="D56" s="136"/>
      <c r="E56" s="136">
        <v>532.1</v>
      </c>
      <c r="F56" s="136">
        <v>529.8</v>
      </c>
      <c r="G56" s="136">
        <v>532.1</v>
      </c>
      <c r="H56" s="160">
        <v>858.8</v>
      </c>
      <c r="I56" s="136">
        <v>1858.8</v>
      </c>
      <c r="J56" s="143">
        <f t="shared" si="2"/>
        <v>161.39823341477165</v>
      </c>
      <c r="K56" s="134">
        <f t="shared" si="3"/>
        <v>0.46201850656337423</v>
      </c>
    </row>
    <row r="57" spans="1:11" s="23" customFormat="1" ht="18.75" customHeight="1">
      <c r="A57" s="77" t="s">
        <v>32</v>
      </c>
      <c r="B57" s="132" t="s">
        <v>136</v>
      </c>
      <c r="C57" s="132" t="s">
        <v>133</v>
      </c>
      <c r="D57" s="143">
        <f aca="true" t="shared" si="11" ref="D57:I57">D58+D61+D67</f>
        <v>945.2</v>
      </c>
      <c r="E57" s="143">
        <f t="shared" si="11"/>
        <v>2645.7</v>
      </c>
      <c r="F57" s="143">
        <f t="shared" si="11"/>
        <v>880.6</v>
      </c>
      <c r="G57" s="143">
        <f t="shared" si="11"/>
        <v>2645.7</v>
      </c>
      <c r="H57" s="143">
        <f t="shared" si="11"/>
        <v>1750</v>
      </c>
      <c r="I57" s="143">
        <f t="shared" si="11"/>
        <v>2285</v>
      </c>
      <c r="J57" s="143">
        <f t="shared" si="2"/>
        <v>66.14506557810788</v>
      </c>
      <c r="K57" s="134">
        <f t="shared" si="3"/>
        <v>0.7658643326039387</v>
      </c>
    </row>
    <row r="58" spans="1:11" ht="15.75">
      <c r="A58" s="54" t="s">
        <v>295</v>
      </c>
      <c r="B58" s="132" t="s">
        <v>136</v>
      </c>
      <c r="C58" s="132" t="s">
        <v>140</v>
      </c>
      <c r="D58" s="143">
        <f aca="true" t="shared" si="12" ref="D58:I58">D59+D60</f>
        <v>30</v>
      </c>
      <c r="E58" s="143">
        <f t="shared" si="12"/>
        <v>293</v>
      </c>
      <c r="F58" s="143">
        <f t="shared" si="12"/>
        <v>172.5</v>
      </c>
      <c r="G58" s="143">
        <f t="shared" si="12"/>
        <v>293</v>
      </c>
      <c r="H58" s="143">
        <f t="shared" si="12"/>
        <v>333</v>
      </c>
      <c r="I58" s="143">
        <f t="shared" si="12"/>
        <v>445</v>
      </c>
      <c r="J58" s="143">
        <f t="shared" si="2"/>
        <v>113.6518771331058</v>
      </c>
      <c r="K58" s="134">
        <f t="shared" si="3"/>
        <v>0.748314606741573</v>
      </c>
    </row>
    <row r="59" spans="1:11" ht="15.75">
      <c r="A59" s="81" t="s">
        <v>148</v>
      </c>
      <c r="B59" s="135" t="s">
        <v>136</v>
      </c>
      <c r="C59" s="135" t="s">
        <v>140</v>
      </c>
      <c r="D59" s="136">
        <v>30</v>
      </c>
      <c r="E59" s="136">
        <v>74</v>
      </c>
      <c r="F59" s="136">
        <v>12.9</v>
      </c>
      <c r="G59" s="136">
        <v>74</v>
      </c>
      <c r="H59" s="160">
        <v>100</v>
      </c>
      <c r="I59" s="136">
        <v>212</v>
      </c>
      <c r="J59" s="143">
        <f t="shared" si="2"/>
        <v>135.13513513513513</v>
      </c>
      <c r="K59" s="134">
        <f t="shared" si="3"/>
        <v>0.4716981132075472</v>
      </c>
    </row>
    <row r="60" spans="1:11" s="35" customFormat="1" ht="25.5">
      <c r="A60" s="81" t="s">
        <v>276</v>
      </c>
      <c r="B60" s="135" t="s">
        <v>136</v>
      </c>
      <c r="C60" s="135" t="s">
        <v>140</v>
      </c>
      <c r="D60" s="137"/>
      <c r="E60" s="137">
        <v>219</v>
      </c>
      <c r="F60" s="137">
        <v>159.6</v>
      </c>
      <c r="G60" s="137">
        <v>219</v>
      </c>
      <c r="H60" s="89">
        <v>233</v>
      </c>
      <c r="I60" s="137">
        <v>233</v>
      </c>
      <c r="J60" s="143">
        <f t="shared" si="2"/>
        <v>106.39269406392695</v>
      </c>
      <c r="K60" s="134">
        <f t="shared" si="3"/>
        <v>1</v>
      </c>
    </row>
    <row r="61" spans="1:11" s="35" customFormat="1" ht="15.75">
      <c r="A61" s="54" t="s">
        <v>33</v>
      </c>
      <c r="B61" s="132" t="s">
        <v>136</v>
      </c>
      <c r="C61" s="132" t="s">
        <v>139</v>
      </c>
      <c r="D61" s="147">
        <f aca="true" t="shared" si="13" ref="D61:I61">D62+D63+D64+D65+D66</f>
        <v>188.5</v>
      </c>
      <c r="E61" s="147">
        <f t="shared" si="13"/>
        <v>664.8</v>
      </c>
      <c r="F61" s="147">
        <f t="shared" si="13"/>
        <v>553.7</v>
      </c>
      <c r="G61" s="147">
        <f t="shared" si="13"/>
        <v>664.8</v>
      </c>
      <c r="H61" s="147">
        <f t="shared" si="13"/>
        <v>912</v>
      </c>
      <c r="I61" s="147">
        <f t="shared" si="13"/>
        <v>1310</v>
      </c>
      <c r="J61" s="143">
        <f t="shared" si="2"/>
        <v>137.18411552346572</v>
      </c>
      <c r="K61" s="134">
        <f t="shared" si="3"/>
        <v>0.6961832061068702</v>
      </c>
    </row>
    <row r="62" spans="1:11" s="35" customFormat="1" ht="15.75">
      <c r="A62" s="219" t="s">
        <v>290</v>
      </c>
      <c r="B62" s="135" t="s">
        <v>136</v>
      </c>
      <c r="C62" s="135" t="s">
        <v>139</v>
      </c>
      <c r="D62" s="137"/>
      <c r="E62" s="141">
        <v>200</v>
      </c>
      <c r="F62" s="141">
        <v>199.7</v>
      </c>
      <c r="G62" s="141">
        <v>200</v>
      </c>
      <c r="H62" s="158">
        <v>500</v>
      </c>
      <c r="I62" s="141">
        <v>515</v>
      </c>
      <c r="J62" s="143">
        <f t="shared" si="2"/>
        <v>250</v>
      </c>
      <c r="K62" s="134">
        <f t="shared" si="3"/>
        <v>0.970873786407767</v>
      </c>
    </row>
    <row r="63" spans="1:11" s="35" customFormat="1" ht="26.25">
      <c r="A63" s="222" t="s">
        <v>325</v>
      </c>
      <c r="B63" s="135" t="s">
        <v>136</v>
      </c>
      <c r="C63" s="135" t="s">
        <v>139</v>
      </c>
      <c r="D63" s="137"/>
      <c r="E63" s="137">
        <v>213</v>
      </c>
      <c r="F63" s="137">
        <v>200</v>
      </c>
      <c r="G63" s="137">
        <v>213</v>
      </c>
      <c r="H63" s="89"/>
      <c r="I63" s="137"/>
      <c r="J63" s="143">
        <f t="shared" si="2"/>
        <v>0</v>
      </c>
      <c r="K63" s="134"/>
    </row>
    <row r="64" spans="1:11" s="35" customFormat="1" ht="26.25">
      <c r="A64" s="223" t="s">
        <v>291</v>
      </c>
      <c r="B64" s="135" t="s">
        <v>136</v>
      </c>
      <c r="C64" s="135" t="s">
        <v>139</v>
      </c>
      <c r="D64" s="137"/>
      <c r="E64" s="137"/>
      <c r="F64" s="141">
        <v>0</v>
      </c>
      <c r="G64" s="141"/>
      <c r="H64" s="158">
        <v>62</v>
      </c>
      <c r="I64" s="141">
        <v>90</v>
      </c>
      <c r="J64" s="143"/>
      <c r="K64" s="134">
        <f t="shared" si="3"/>
        <v>0.6888888888888889</v>
      </c>
    </row>
    <row r="65" spans="1:11" ht="15" customHeight="1">
      <c r="A65" s="81" t="s">
        <v>294</v>
      </c>
      <c r="B65" s="135" t="s">
        <v>136</v>
      </c>
      <c r="C65" s="135" t="s">
        <v>139</v>
      </c>
      <c r="D65" s="136">
        <v>188.5</v>
      </c>
      <c r="E65" s="141">
        <v>251.8</v>
      </c>
      <c r="F65" s="141">
        <v>154</v>
      </c>
      <c r="G65" s="141">
        <v>251.8</v>
      </c>
      <c r="H65" s="158">
        <v>350</v>
      </c>
      <c r="I65" s="141">
        <v>705</v>
      </c>
      <c r="J65" s="143">
        <f t="shared" si="2"/>
        <v>138.99920571882444</v>
      </c>
      <c r="K65" s="134">
        <f t="shared" si="3"/>
        <v>0.49645390070921985</v>
      </c>
    </row>
    <row r="66" spans="1:11" s="35" customFormat="1" ht="25.5" hidden="1">
      <c r="A66" s="91" t="s">
        <v>234</v>
      </c>
      <c r="B66" s="135" t="s">
        <v>136</v>
      </c>
      <c r="C66" s="135" t="s">
        <v>139</v>
      </c>
      <c r="D66" s="137"/>
      <c r="E66" s="137"/>
      <c r="F66" s="137">
        <v>0</v>
      </c>
      <c r="G66" s="137"/>
      <c r="H66" s="89"/>
      <c r="I66" s="137"/>
      <c r="J66" s="143" t="e">
        <f t="shared" si="2"/>
        <v>#DIV/0!</v>
      </c>
      <c r="K66" s="134" t="e">
        <f t="shared" si="3"/>
        <v>#DIV/0!</v>
      </c>
    </row>
    <row r="67" spans="1:11" ht="15.75">
      <c r="A67" s="81" t="s">
        <v>34</v>
      </c>
      <c r="B67" s="132" t="s">
        <v>136</v>
      </c>
      <c r="C67" s="132" t="s">
        <v>3</v>
      </c>
      <c r="D67" s="143">
        <f aca="true" t="shared" si="14" ref="D67:I67">D68+D69+D70+D71+D72</f>
        <v>726.7</v>
      </c>
      <c r="E67" s="143">
        <f t="shared" si="14"/>
        <v>1687.9</v>
      </c>
      <c r="F67" s="143">
        <f t="shared" si="14"/>
        <v>154.4</v>
      </c>
      <c r="G67" s="143">
        <f t="shared" si="14"/>
        <v>1687.9</v>
      </c>
      <c r="H67" s="143">
        <f t="shared" si="14"/>
        <v>505</v>
      </c>
      <c r="I67" s="143">
        <f t="shared" si="14"/>
        <v>530</v>
      </c>
      <c r="J67" s="143">
        <f t="shared" si="2"/>
        <v>29.91883405415013</v>
      </c>
      <c r="K67" s="134">
        <f t="shared" si="3"/>
        <v>0.9528301886792453</v>
      </c>
    </row>
    <row r="68" spans="1:11" s="35" customFormat="1" ht="15.75">
      <c r="A68" s="223" t="s">
        <v>292</v>
      </c>
      <c r="B68" s="135" t="s">
        <v>136</v>
      </c>
      <c r="C68" s="135" t="s">
        <v>3</v>
      </c>
      <c r="D68" s="141">
        <v>0</v>
      </c>
      <c r="E68" s="141"/>
      <c r="F68" s="141">
        <v>0</v>
      </c>
      <c r="G68" s="141"/>
      <c r="H68" s="158">
        <v>25</v>
      </c>
      <c r="I68" s="141">
        <v>50</v>
      </c>
      <c r="J68" s="143"/>
      <c r="K68" s="134">
        <f t="shared" si="3"/>
        <v>0.5</v>
      </c>
    </row>
    <row r="69" spans="1:11" s="35" customFormat="1" ht="26.25">
      <c r="A69" s="217" t="s">
        <v>293</v>
      </c>
      <c r="B69" s="135" t="s">
        <v>136</v>
      </c>
      <c r="C69" s="135" t="s">
        <v>3</v>
      </c>
      <c r="D69" s="141">
        <v>204.7</v>
      </c>
      <c r="E69" s="141">
        <v>426.7</v>
      </c>
      <c r="F69" s="141">
        <v>0</v>
      </c>
      <c r="G69" s="141">
        <v>426.7</v>
      </c>
      <c r="H69" s="158">
        <v>380</v>
      </c>
      <c r="I69" s="141">
        <v>380</v>
      </c>
      <c r="J69" s="143">
        <f t="shared" si="2"/>
        <v>89.05554253573939</v>
      </c>
      <c r="K69" s="134">
        <f t="shared" si="3"/>
        <v>1</v>
      </c>
    </row>
    <row r="70" spans="1:11" s="35" customFormat="1" ht="26.25">
      <c r="A70" s="224" t="s">
        <v>326</v>
      </c>
      <c r="B70" s="135"/>
      <c r="C70" s="135"/>
      <c r="D70" s="141"/>
      <c r="E70" s="141">
        <v>591.7</v>
      </c>
      <c r="F70" s="141">
        <v>0</v>
      </c>
      <c r="G70" s="141">
        <v>591.7</v>
      </c>
      <c r="H70" s="158"/>
      <c r="I70" s="141"/>
      <c r="J70" s="143">
        <f t="shared" si="2"/>
        <v>0</v>
      </c>
      <c r="K70" s="134"/>
    </row>
    <row r="71" spans="1:11" s="35" customFormat="1" ht="15.75">
      <c r="A71" s="224" t="s">
        <v>327</v>
      </c>
      <c r="B71" s="135" t="s">
        <v>136</v>
      </c>
      <c r="C71" s="135" t="s">
        <v>3</v>
      </c>
      <c r="D71" s="141"/>
      <c r="E71" s="141">
        <v>474.1</v>
      </c>
      <c r="F71" s="141">
        <v>15</v>
      </c>
      <c r="G71" s="141">
        <v>474.1</v>
      </c>
      <c r="H71" s="158"/>
      <c r="I71" s="141"/>
      <c r="J71" s="143">
        <f t="shared" si="2"/>
        <v>0</v>
      </c>
      <c r="K71" s="134"/>
    </row>
    <row r="72" spans="1:11" s="35" customFormat="1" ht="15.75">
      <c r="A72" s="81" t="s">
        <v>316</v>
      </c>
      <c r="B72" s="135" t="s">
        <v>136</v>
      </c>
      <c r="C72" s="135" t="s">
        <v>3</v>
      </c>
      <c r="D72" s="141">
        <v>522</v>
      </c>
      <c r="E72" s="141">
        <v>195.4</v>
      </c>
      <c r="F72" s="141">
        <v>139.4</v>
      </c>
      <c r="G72" s="141">
        <v>195.4</v>
      </c>
      <c r="H72" s="158">
        <v>100</v>
      </c>
      <c r="I72" s="141">
        <v>100</v>
      </c>
      <c r="J72" s="143">
        <f t="shared" si="2"/>
        <v>51.17707267144319</v>
      </c>
      <c r="K72" s="134">
        <f t="shared" si="3"/>
        <v>1</v>
      </c>
    </row>
    <row r="73" spans="1:11" s="23" customFormat="1" ht="15.75">
      <c r="A73" s="77" t="s">
        <v>35</v>
      </c>
      <c r="B73" s="132" t="s">
        <v>140</v>
      </c>
      <c r="C73" s="132" t="s">
        <v>133</v>
      </c>
      <c r="D73" s="143">
        <f aca="true" t="shared" si="15" ref="D73:I73">D74+D75+D76+D80</f>
        <v>376.6</v>
      </c>
      <c r="E73" s="143">
        <f t="shared" si="15"/>
        <v>356.2</v>
      </c>
      <c r="F73" s="143">
        <f t="shared" si="15"/>
        <v>268</v>
      </c>
      <c r="G73" s="143">
        <f t="shared" si="15"/>
        <v>356.2</v>
      </c>
      <c r="H73" s="143">
        <f t="shared" si="15"/>
        <v>2770</v>
      </c>
      <c r="I73" s="143">
        <f t="shared" si="15"/>
        <v>11795</v>
      </c>
      <c r="J73" s="143">
        <f t="shared" si="2"/>
        <v>777.6530039303763</v>
      </c>
      <c r="K73" s="134">
        <f t="shared" si="3"/>
        <v>0.23484527342094108</v>
      </c>
    </row>
    <row r="74" spans="1:11" s="35" customFormat="1" ht="15.75">
      <c r="A74" s="107" t="s">
        <v>173</v>
      </c>
      <c r="B74" s="135" t="s">
        <v>140</v>
      </c>
      <c r="C74" s="135" t="s">
        <v>132</v>
      </c>
      <c r="D74" s="141">
        <v>34</v>
      </c>
      <c r="E74" s="141">
        <v>21.5</v>
      </c>
      <c r="F74" s="141">
        <v>17.5</v>
      </c>
      <c r="G74" s="141">
        <v>21.5</v>
      </c>
      <c r="H74" s="158">
        <v>20</v>
      </c>
      <c r="I74" s="141">
        <v>100</v>
      </c>
      <c r="J74" s="143">
        <f t="shared" si="2"/>
        <v>93.02325581395348</v>
      </c>
      <c r="K74" s="134">
        <f t="shared" si="3"/>
        <v>0.2</v>
      </c>
    </row>
    <row r="75" spans="1:11" ht="15.75">
      <c r="A75" s="40" t="s">
        <v>36</v>
      </c>
      <c r="B75" s="135" t="s">
        <v>140</v>
      </c>
      <c r="C75" s="135" t="s">
        <v>134</v>
      </c>
      <c r="D75" s="136">
        <v>110.8</v>
      </c>
      <c r="E75" s="136"/>
      <c r="F75" s="136"/>
      <c r="G75" s="136"/>
      <c r="H75" s="160">
        <v>50</v>
      </c>
      <c r="I75" s="136">
        <v>100</v>
      </c>
      <c r="J75" s="143"/>
      <c r="K75" s="134">
        <f t="shared" si="3"/>
        <v>0.5</v>
      </c>
    </row>
    <row r="76" spans="1:11" ht="15.75">
      <c r="A76" s="40" t="s">
        <v>37</v>
      </c>
      <c r="B76" s="135" t="s">
        <v>140</v>
      </c>
      <c r="C76" s="135" t="s">
        <v>135</v>
      </c>
      <c r="D76" s="143">
        <f aca="true" t="shared" si="16" ref="D76:I76">D77+D78+D79</f>
        <v>231.8</v>
      </c>
      <c r="E76" s="143">
        <f t="shared" si="16"/>
        <v>284.7</v>
      </c>
      <c r="F76" s="143">
        <f t="shared" si="16"/>
        <v>250.5</v>
      </c>
      <c r="G76" s="143">
        <f t="shared" si="16"/>
        <v>284.7</v>
      </c>
      <c r="H76" s="163">
        <f t="shared" si="16"/>
        <v>400</v>
      </c>
      <c r="I76" s="143">
        <f t="shared" si="16"/>
        <v>545</v>
      </c>
      <c r="J76" s="143">
        <f t="shared" si="2"/>
        <v>140.49877063575696</v>
      </c>
      <c r="K76" s="134">
        <f t="shared" si="3"/>
        <v>0.7339449541284404</v>
      </c>
    </row>
    <row r="77" spans="1:11" s="35" customFormat="1" ht="15.75">
      <c r="A77" s="91" t="s">
        <v>165</v>
      </c>
      <c r="B77" s="135" t="s">
        <v>140</v>
      </c>
      <c r="C77" s="135" t="s">
        <v>135</v>
      </c>
      <c r="D77" s="141">
        <v>231.8</v>
      </c>
      <c r="E77" s="141">
        <v>100</v>
      </c>
      <c r="F77" s="141">
        <v>65.8</v>
      </c>
      <c r="G77" s="141">
        <v>100</v>
      </c>
      <c r="H77" s="158">
        <v>300</v>
      </c>
      <c r="I77" s="141">
        <v>400</v>
      </c>
      <c r="J77" s="143">
        <f aca="true" t="shared" si="17" ref="J77:J140">H77/G77*100</f>
        <v>300</v>
      </c>
      <c r="K77" s="134">
        <f aca="true" t="shared" si="18" ref="K77:K113">H77/I77</f>
        <v>0.75</v>
      </c>
    </row>
    <row r="78" spans="1:11" s="35" customFormat="1" ht="15.75">
      <c r="A78" s="91" t="s">
        <v>242</v>
      </c>
      <c r="B78" s="135" t="s">
        <v>140</v>
      </c>
      <c r="C78" s="135" t="s">
        <v>135</v>
      </c>
      <c r="D78" s="141"/>
      <c r="E78" s="141">
        <v>184.7</v>
      </c>
      <c r="F78" s="141">
        <v>184.7</v>
      </c>
      <c r="G78" s="141">
        <v>184.7</v>
      </c>
      <c r="H78" s="158">
        <v>100</v>
      </c>
      <c r="I78" s="141">
        <v>145</v>
      </c>
      <c r="J78" s="143">
        <f t="shared" si="17"/>
        <v>54.141851651326476</v>
      </c>
      <c r="K78" s="134">
        <f t="shared" si="18"/>
        <v>0.6896551724137931</v>
      </c>
    </row>
    <row r="79" spans="1:11" s="35" customFormat="1" ht="1.5" customHeight="1">
      <c r="A79" s="99" t="s">
        <v>243</v>
      </c>
      <c r="B79" s="135" t="s">
        <v>140</v>
      </c>
      <c r="C79" s="135" t="s">
        <v>135</v>
      </c>
      <c r="D79" s="137"/>
      <c r="E79" s="137"/>
      <c r="F79" s="137"/>
      <c r="G79" s="137"/>
      <c r="H79" s="89"/>
      <c r="I79" s="137"/>
      <c r="J79" s="143"/>
      <c r="K79" s="134" t="e">
        <f t="shared" si="18"/>
        <v>#DIV/0!</v>
      </c>
    </row>
    <row r="80" spans="1:11" s="35" customFormat="1" ht="15.75">
      <c r="A80" s="108" t="s">
        <v>296</v>
      </c>
      <c r="B80" s="151" t="s">
        <v>140</v>
      </c>
      <c r="C80" s="151" t="s">
        <v>140</v>
      </c>
      <c r="D80" s="147">
        <f aca="true" t="shared" si="19" ref="D80:I80">D81+D82</f>
        <v>0</v>
      </c>
      <c r="E80" s="147">
        <f t="shared" si="19"/>
        <v>50</v>
      </c>
      <c r="F80" s="147">
        <f t="shared" si="19"/>
        <v>0</v>
      </c>
      <c r="G80" s="147">
        <f t="shared" si="19"/>
        <v>50</v>
      </c>
      <c r="H80" s="147">
        <f t="shared" si="19"/>
        <v>2300</v>
      </c>
      <c r="I80" s="147">
        <f t="shared" si="19"/>
        <v>11050</v>
      </c>
      <c r="J80" s="143">
        <f t="shared" si="17"/>
        <v>4600</v>
      </c>
      <c r="K80" s="134">
        <f t="shared" si="18"/>
        <v>0.2081447963800905</v>
      </c>
    </row>
    <row r="81" spans="1:11" s="35" customFormat="1" ht="39.75" customHeight="1">
      <c r="A81" s="219" t="s">
        <v>297</v>
      </c>
      <c r="B81" s="151" t="s">
        <v>140</v>
      </c>
      <c r="C81" s="151" t="s">
        <v>140</v>
      </c>
      <c r="D81" s="146"/>
      <c r="E81" s="146">
        <v>25</v>
      </c>
      <c r="F81" s="146">
        <v>0</v>
      </c>
      <c r="G81" s="146">
        <v>25</v>
      </c>
      <c r="H81" s="162">
        <v>800</v>
      </c>
      <c r="I81" s="146">
        <v>1250</v>
      </c>
      <c r="J81" s="143">
        <f t="shared" si="17"/>
        <v>3200</v>
      </c>
      <c r="K81" s="134">
        <f t="shared" si="18"/>
        <v>0.64</v>
      </c>
    </row>
    <row r="82" spans="1:11" s="35" customFormat="1" ht="27" customHeight="1">
      <c r="A82" s="225" t="s">
        <v>298</v>
      </c>
      <c r="B82" s="151" t="s">
        <v>140</v>
      </c>
      <c r="C82" s="151" t="s">
        <v>140</v>
      </c>
      <c r="D82" s="146"/>
      <c r="E82" s="146">
        <v>25</v>
      </c>
      <c r="F82" s="146">
        <v>0</v>
      </c>
      <c r="G82" s="146">
        <v>25</v>
      </c>
      <c r="H82" s="162">
        <v>1500</v>
      </c>
      <c r="I82" s="146">
        <v>9800</v>
      </c>
      <c r="J82" s="143">
        <f t="shared" si="17"/>
        <v>6000</v>
      </c>
      <c r="K82" s="134">
        <f t="shared" si="18"/>
        <v>0.15306122448979592</v>
      </c>
    </row>
    <row r="83" spans="1:11" s="23" customFormat="1" ht="15.75">
      <c r="A83" s="77" t="s">
        <v>38</v>
      </c>
      <c r="B83" s="132" t="s">
        <v>137</v>
      </c>
      <c r="C83" s="132" t="s">
        <v>133</v>
      </c>
      <c r="D83" s="143">
        <f aca="true" t="shared" si="20" ref="D83:I83">D84</f>
        <v>0</v>
      </c>
      <c r="E83" s="143">
        <f t="shared" si="20"/>
        <v>553</v>
      </c>
      <c r="F83" s="143">
        <f t="shared" si="20"/>
        <v>474.09999999999997</v>
      </c>
      <c r="G83" s="143">
        <f t="shared" si="20"/>
        <v>553</v>
      </c>
      <c r="H83" s="143">
        <f t="shared" si="20"/>
        <v>796.3</v>
      </c>
      <c r="I83" s="143">
        <f t="shared" si="20"/>
        <v>1832.1</v>
      </c>
      <c r="J83" s="143">
        <f t="shared" si="17"/>
        <v>143.99638336347195</v>
      </c>
      <c r="K83" s="134">
        <f t="shared" si="18"/>
        <v>0.43463784727907867</v>
      </c>
    </row>
    <row r="84" spans="1:11" ht="33.75" customHeight="1">
      <c r="A84" s="81" t="s">
        <v>39</v>
      </c>
      <c r="B84" s="135" t="s">
        <v>137</v>
      </c>
      <c r="C84" s="135" t="s">
        <v>135</v>
      </c>
      <c r="D84" s="136">
        <f aca="true" t="shared" si="21" ref="D84:I84">D85+D86</f>
        <v>0</v>
      </c>
      <c r="E84" s="136">
        <f t="shared" si="21"/>
        <v>553</v>
      </c>
      <c r="F84" s="136">
        <f t="shared" si="21"/>
        <v>474.09999999999997</v>
      </c>
      <c r="G84" s="136">
        <f t="shared" si="21"/>
        <v>553</v>
      </c>
      <c r="H84" s="136">
        <f t="shared" si="21"/>
        <v>796.3</v>
      </c>
      <c r="I84" s="136">
        <f t="shared" si="21"/>
        <v>1832.1</v>
      </c>
      <c r="J84" s="143">
        <f t="shared" si="17"/>
        <v>143.99638336347195</v>
      </c>
      <c r="K84" s="134">
        <f t="shared" si="18"/>
        <v>0.43463784727907867</v>
      </c>
    </row>
    <row r="85" spans="1:11" s="35" customFormat="1" ht="15.75" customHeight="1">
      <c r="A85" s="81" t="s">
        <v>164</v>
      </c>
      <c r="B85" s="135" t="s">
        <v>137</v>
      </c>
      <c r="C85" s="135" t="s">
        <v>135</v>
      </c>
      <c r="D85" s="141"/>
      <c r="E85" s="141">
        <v>498.3</v>
      </c>
      <c r="F85" s="141">
        <v>419.4</v>
      </c>
      <c r="G85" s="141">
        <v>498.3</v>
      </c>
      <c r="H85" s="158">
        <v>696.3</v>
      </c>
      <c r="I85" s="141">
        <v>696.3</v>
      </c>
      <c r="J85" s="143">
        <f t="shared" si="17"/>
        <v>139.73509933774832</v>
      </c>
      <c r="K85" s="134">
        <f t="shared" si="18"/>
        <v>1</v>
      </c>
    </row>
    <row r="86" spans="1:11" s="35" customFormat="1" ht="15.75" customHeight="1">
      <c r="A86" s="81" t="s">
        <v>299</v>
      </c>
      <c r="B86" s="135" t="s">
        <v>137</v>
      </c>
      <c r="C86" s="135" t="s">
        <v>135</v>
      </c>
      <c r="D86" s="141"/>
      <c r="E86" s="141">
        <v>54.7</v>
      </c>
      <c r="F86" s="141">
        <v>54.7</v>
      </c>
      <c r="G86" s="141">
        <v>54.7</v>
      </c>
      <c r="H86" s="158">
        <v>100</v>
      </c>
      <c r="I86" s="141">
        <v>1135.8</v>
      </c>
      <c r="J86" s="143">
        <f t="shared" si="17"/>
        <v>182.81535648994515</v>
      </c>
      <c r="K86" s="134">
        <f t="shared" si="18"/>
        <v>0.08804366966015144</v>
      </c>
    </row>
    <row r="87" spans="1:11" s="23" customFormat="1" ht="15.75">
      <c r="A87" s="77" t="s">
        <v>40</v>
      </c>
      <c r="B87" s="132" t="s">
        <v>141</v>
      </c>
      <c r="C87" s="132" t="s">
        <v>133</v>
      </c>
      <c r="D87" s="143">
        <f aca="true" t="shared" si="22" ref="D87:I87">D88+D93+D110+D115</f>
        <v>71362.40000000001</v>
      </c>
      <c r="E87" s="143">
        <f t="shared" si="22"/>
        <v>205163.3</v>
      </c>
      <c r="F87" s="143">
        <f t="shared" si="22"/>
        <v>155603.4</v>
      </c>
      <c r="G87" s="143">
        <f t="shared" si="22"/>
        <v>119295.4</v>
      </c>
      <c r="H87" s="143">
        <f t="shared" si="22"/>
        <v>226842</v>
      </c>
      <c r="I87" s="143">
        <f t="shared" si="22"/>
        <v>256117.10000000003</v>
      </c>
      <c r="J87" s="143">
        <f t="shared" si="17"/>
        <v>190.15150626092876</v>
      </c>
      <c r="K87" s="134">
        <f t="shared" si="18"/>
        <v>0.8856964255803301</v>
      </c>
    </row>
    <row r="88" spans="1:11" ht="15.75">
      <c r="A88" s="81" t="s">
        <v>41</v>
      </c>
      <c r="B88" s="135" t="s">
        <v>141</v>
      </c>
      <c r="C88" s="135" t="s">
        <v>132</v>
      </c>
      <c r="D88" s="136">
        <f aca="true" t="shared" si="23" ref="D88:I88">D89+D90+D91+D92</f>
        <v>35114.9</v>
      </c>
      <c r="E88" s="136">
        <f t="shared" si="23"/>
        <v>40066.6</v>
      </c>
      <c r="F88" s="136">
        <f t="shared" si="23"/>
        <v>29918.7</v>
      </c>
      <c r="G88" s="136">
        <f t="shared" si="23"/>
        <v>45654.399999999994</v>
      </c>
      <c r="H88" s="136">
        <f t="shared" si="23"/>
        <v>39430.4</v>
      </c>
      <c r="I88" s="136">
        <f t="shared" si="23"/>
        <v>55565.9</v>
      </c>
      <c r="J88" s="143">
        <f t="shared" si="17"/>
        <v>86.36714095465061</v>
      </c>
      <c r="K88" s="134">
        <f t="shared" si="18"/>
        <v>0.7096150696740267</v>
      </c>
    </row>
    <row r="89" spans="1:11" s="35" customFormat="1" ht="15.75">
      <c r="A89" s="99" t="s">
        <v>183</v>
      </c>
      <c r="B89" s="135" t="s">
        <v>141</v>
      </c>
      <c r="C89" s="135" t="s">
        <v>132</v>
      </c>
      <c r="D89" s="137"/>
      <c r="E89" s="137">
        <v>107.2</v>
      </c>
      <c r="F89" s="137">
        <v>96.7</v>
      </c>
      <c r="G89" s="137">
        <v>162.2</v>
      </c>
      <c r="H89" s="89">
        <v>139.4</v>
      </c>
      <c r="I89" s="137">
        <v>139.4</v>
      </c>
      <c r="J89" s="143">
        <f t="shared" si="17"/>
        <v>85.94327990135636</v>
      </c>
      <c r="K89" s="134">
        <f t="shared" si="18"/>
        <v>1</v>
      </c>
    </row>
    <row r="90" spans="1:11" s="35" customFormat="1" ht="15.75">
      <c r="A90" s="99" t="s">
        <v>244</v>
      </c>
      <c r="B90" s="135" t="s">
        <v>141</v>
      </c>
      <c r="C90" s="135" t="s">
        <v>132</v>
      </c>
      <c r="D90" s="137"/>
      <c r="E90" s="137">
        <v>375</v>
      </c>
      <c r="F90" s="137">
        <v>375</v>
      </c>
      <c r="G90" s="137">
        <v>375</v>
      </c>
      <c r="H90" s="137"/>
      <c r="I90" s="137"/>
      <c r="J90" s="143">
        <f t="shared" si="17"/>
        <v>0</v>
      </c>
      <c r="K90" s="134"/>
    </row>
    <row r="91" spans="1:11" s="35" customFormat="1" ht="15.75">
      <c r="A91" s="99" t="s">
        <v>149</v>
      </c>
      <c r="B91" s="135" t="s">
        <v>141</v>
      </c>
      <c r="C91" s="135" t="s">
        <v>132</v>
      </c>
      <c r="D91" s="137">
        <v>35114.9</v>
      </c>
      <c r="E91" s="137">
        <v>34084.4</v>
      </c>
      <c r="F91" s="137">
        <v>28742.5</v>
      </c>
      <c r="G91" s="137">
        <v>39617.2</v>
      </c>
      <c r="H91" s="89">
        <v>23104.6</v>
      </c>
      <c r="I91" s="137">
        <v>39202.5</v>
      </c>
      <c r="J91" s="143">
        <f t="shared" si="17"/>
        <v>58.31961875145139</v>
      </c>
      <c r="K91" s="134">
        <f t="shared" si="18"/>
        <v>0.5893654741406797</v>
      </c>
    </row>
    <row r="92" spans="1:11" s="35" customFormat="1" ht="38.25">
      <c r="A92" s="99" t="s">
        <v>317</v>
      </c>
      <c r="B92" s="135" t="s">
        <v>141</v>
      </c>
      <c r="C92" s="135" t="s">
        <v>132</v>
      </c>
      <c r="D92" s="137">
        <v>0</v>
      </c>
      <c r="E92" s="137">
        <v>5500</v>
      </c>
      <c r="F92" s="137">
        <v>704.5</v>
      </c>
      <c r="G92" s="137">
        <v>5500</v>
      </c>
      <c r="H92" s="89">
        <v>16186.4</v>
      </c>
      <c r="I92" s="137">
        <v>16224</v>
      </c>
      <c r="J92" s="143">
        <f t="shared" si="17"/>
        <v>294.2981818181818</v>
      </c>
      <c r="K92" s="134">
        <f t="shared" si="18"/>
        <v>0.9976824457593688</v>
      </c>
    </row>
    <row r="93" spans="1:11" ht="15.75">
      <c r="A93" s="81" t="s">
        <v>42</v>
      </c>
      <c r="B93" s="135" t="s">
        <v>141</v>
      </c>
      <c r="C93" s="135" t="s">
        <v>134</v>
      </c>
      <c r="D93" s="136">
        <f aca="true" t="shared" si="24" ref="D93:I93">D94+D95+D96+D97+D98+D99+D100+D101+D102+D103+D104+D105+D106+D107+D108+D109</f>
        <v>29893.100000000002</v>
      </c>
      <c r="E93" s="136">
        <f t="shared" si="24"/>
        <v>148969.69999999998</v>
      </c>
      <c r="F93" s="136">
        <f t="shared" si="24"/>
        <v>115605.2</v>
      </c>
      <c r="G93" s="136">
        <f t="shared" si="24"/>
        <v>58275.899999999994</v>
      </c>
      <c r="H93" s="136">
        <f t="shared" si="24"/>
        <v>167367.1</v>
      </c>
      <c r="I93" s="136">
        <f t="shared" si="24"/>
        <v>173026.50000000003</v>
      </c>
      <c r="J93" s="143">
        <f t="shared" si="17"/>
        <v>287.1977953150445</v>
      </c>
      <c r="K93" s="134">
        <f t="shared" si="18"/>
        <v>0.9672917154308732</v>
      </c>
    </row>
    <row r="94" spans="1:11" ht="21" customHeight="1">
      <c r="A94" s="164" t="s">
        <v>331</v>
      </c>
      <c r="B94" s="152" t="s">
        <v>141</v>
      </c>
      <c r="C94" s="152" t="s">
        <v>134</v>
      </c>
      <c r="D94" s="137"/>
      <c r="E94" s="137">
        <v>7966.5</v>
      </c>
      <c r="F94" s="137">
        <v>0</v>
      </c>
      <c r="G94" s="137">
        <v>7966.5</v>
      </c>
      <c r="H94" s="137"/>
      <c r="I94" s="137"/>
      <c r="J94" s="143">
        <f t="shared" si="17"/>
        <v>0</v>
      </c>
      <c r="K94" s="134"/>
    </row>
    <row r="95" spans="1:11" s="35" customFormat="1" ht="25.5">
      <c r="A95" s="126" t="s">
        <v>177</v>
      </c>
      <c r="B95" s="152" t="s">
        <v>141</v>
      </c>
      <c r="C95" s="152" t="s">
        <v>134</v>
      </c>
      <c r="D95" s="137"/>
      <c r="E95" s="137">
        <v>209.3</v>
      </c>
      <c r="F95" s="137">
        <v>65.7</v>
      </c>
      <c r="G95" s="137">
        <v>141.6</v>
      </c>
      <c r="H95" s="89">
        <v>235.6</v>
      </c>
      <c r="I95" s="137">
        <v>235.6</v>
      </c>
      <c r="J95" s="143">
        <f t="shared" si="17"/>
        <v>166.38418079096044</v>
      </c>
      <c r="K95" s="134">
        <f t="shared" si="18"/>
        <v>1</v>
      </c>
    </row>
    <row r="96" spans="1:11" s="35" customFormat="1" ht="25.5">
      <c r="A96" s="126" t="s">
        <v>178</v>
      </c>
      <c r="B96" s="152" t="s">
        <v>141</v>
      </c>
      <c r="C96" s="152" t="s">
        <v>134</v>
      </c>
      <c r="D96" s="137"/>
      <c r="E96" s="137">
        <v>420</v>
      </c>
      <c r="F96" s="137">
        <v>65.7</v>
      </c>
      <c r="G96" s="137">
        <v>420</v>
      </c>
      <c r="H96" s="89">
        <v>603</v>
      </c>
      <c r="I96" s="137">
        <v>603</v>
      </c>
      <c r="J96" s="143">
        <f t="shared" si="17"/>
        <v>143.57142857142858</v>
      </c>
      <c r="K96" s="134">
        <f t="shared" si="18"/>
        <v>1</v>
      </c>
    </row>
    <row r="97" spans="1:11" s="35" customFormat="1" ht="15.75">
      <c r="A97" s="126" t="s">
        <v>179</v>
      </c>
      <c r="B97" s="152" t="s">
        <v>141</v>
      </c>
      <c r="C97" s="152" t="s">
        <v>134</v>
      </c>
      <c r="D97" s="137"/>
      <c r="E97" s="137">
        <v>93643.7</v>
      </c>
      <c r="F97" s="137">
        <v>62954.9</v>
      </c>
      <c r="G97" s="137"/>
      <c r="H97" s="89">
        <v>111400.1</v>
      </c>
      <c r="I97" s="137">
        <v>111400.1</v>
      </c>
      <c r="J97" s="143"/>
      <c r="K97" s="134">
        <f t="shared" si="18"/>
        <v>1</v>
      </c>
    </row>
    <row r="98" spans="1:11" s="35" customFormat="1" ht="15.75">
      <c r="A98" s="81" t="s">
        <v>166</v>
      </c>
      <c r="B98" s="135" t="s">
        <v>141</v>
      </c>
      <c r="C98" s="135" t="s">
        <v>134</v>
      </c>
      <c r="D98" s="141">
        <v>26066.9</v>
      </c>
      <c r="E98" s="141">
        <v>26935.8</v>
      </c>
      <c r="F98" s="141">
        <v>22094.2</v>
      </c>
      <c r="G98" s="141">
        <v>33720.7</v>
      </c>
      <c r="H98" s="158">
        <v>14779.6</v>
      </c>
      <c r="I98" s="141">
        <v>43137.1</v>
      </c>
      <c r="J98" s="143">
        <f t="shared" si="17"/>
        <v>43.82945787009167</v>
      </c>
      <c r="K98" s="134">
        <f t="shared" si="18"/>
        <v>0.34261923031450886</v>
      </c>
    </row>
    <row r="99" spans="1:11" s="35" customFormat="1" ht="38.25">
      <c r="A99" s="99" t="s">
        <v>317</v>
      </c>
      <c r="B99" s="152" t="s">
        <v>141</v>
      </c>
      <c r="C99" s="152" t="s">
        <v>134</v>
      </c>
      <c r="D99" s="137"/>
      <c r="E99" s="137">
        <v>950</v>
      </c>
      <c r="F99" s="137">
        <v>21265.2</v>
      </c>
      <c r="G99" s="137">
        <v>950</v>
      </c>
      <c r="H99" s="89">
        <v>20000</v>
      </c>
      <c r="I99" s="137"/>
      <c r="J99" s="143">
        <f t="shared" si="17"/>
        <v>2105.263157894737</v>
      </c>
      <c r="K99" s="134"/>
    </row>
    <row r="100" spans="1:11" s="35" customFormat="1" ht="15.75">
      <c r="A100" s="99" t="s">
        <v>229</v>
      </c>
      <c r="B100" s="152" t="s">
        <v>141</v>
      </c>
      <c r="C100" s="152" t="s">
        <v>134</v>
      </c>
      <c r="D100" s="137"/>
      <c r="E100" s="137">
        <v>2741.2</v>
      </c>
      <c r="F100" s="137">
        <v>1892.7</v>
      </c>
      <c r="G100" s="137"/>
      <c r="H100" s="89">
        <v>841.8</v>
      </c>
      <c r="I100" s="137">
        <v>841.8</v>
      </c>
      <c r="J100" s="143"/>
      <c r="K100" s="134">
        <f t="shared" si="18"/>
        <v>1</v>
      </c>
    </row>
    <row r="101" spans="1:11" s="35" customFormat="1" ht="15.75">
      <c r="A101" s="81" t="s">
        <v>193</v>
      </c>
      <c r="B101" s="135" t="s">
        <v>141</v>
      </c>
      <c r="C101" s="135" t="s">
        <v>134</v>
      </c>
      <c r="D101" s="141">
        <v>3826.2</v>
      </c>
      <c r="E101" s="141">
        <v>3003</v>
      </c>
      <c r="F101" s="141">
        <v>2960.2</v>
      </c>
      <c r="G101" s="141">
        <v>3950</v>
      </c>
      <c r="H101" s="158">
        <v>4885</v>
      </c>
      <c r="I101" s="141">
        <v>9253.7</v>
      </c>
      <c r="J101" s="143">
        <f t="shared" si="17"/>
        <v>123.67088607594935</v>
      </c>
      <c r="K101" s="134">
        <f t="shared" si="18"/>
        <v>0.5278969493283767</v>
      </c>
    </row>
    <row r="102" spans="1:11" s="35" customFormat="1" ht="38.25">
      <c r="A102" s="99" t="s">
        <v>317</v>
      </c>
      <c r="B102" s="152" t="s">
        <v>141</v>
      </c>
      <c r="C102" s="152" t="s">
        <v>134</v>
      </c>
      <c r="D102" s="137"/>
      <c r="E102" s="137">
        <v>947</v>
      </c>
      <c r="F102" s="137"/>
      <c r="G102" s="137">
        <v>947</v>
      </c>
      <c r="H102" s="89">
        <v>3600</v>
      </c>
      <c r="I102" s="137"/>
      <c r="J102" s="143">
        <f t="shared" si="17"/>
        <v>380.14783526927135</v>
      </c>
      <c r="K102" s="134"/>
    </row>
    <row r="103" spans="1:11" s="35" customFormat="1" ht="38.25">
      <c r="A103" s="99" t="s">
        <v>274</v>
      </c>
      <c r="B103" s="152" t="s">
        <v>141</v>
      </c>
      <c r="C103" s="152" t="s">
        <v>134</v>
      </c>
      <c r="D103" s="137"/>
      <c r="E103" s="137"/>
      <c r="F103" s="137"/>
      <c r="G103" s="137"/>
      <c r="H103" s="89">
        <v>380.7</v>
      </c>
      <c r="I103" s="137">
        <v>380.7</v>
      </c>
      <c r="J103" s="143"/>
      <c r="K103" s="134">
        <f t="shared" si="18"/>
        <v>1</v>
      </c>
    </row>
    <row r="104" spans="1:11" s="35" customFormat="1" ht="15.75">
      <c r="A104" s="81" t="s">
        <v>150</v>
      </c>
      <c r="B104" s="135" t="s">
        <v>141</v>
      </c>
      <c r="C104" s="135" t="s">
        <v>134</v>
      </c>
      <c r="D104" s="137"/>
      <c r="E104" s="141">
        <v>4751.6</v>
      </c>
      <c r="F104" s="141">
        <v>4231.6</v>
      </c>
      <c r="G104" s="141">
        <v>4751.6</v>
      </c>
      <c r="H104" s="158">
        <v>3691</v>
      </c>
      <c r="I104" s="141">
        <v>7174.5</v>
      </c>
      <c r="J104" s="143">
        <f t="shared" si="17"/>
        <v>77.67909756713529</v>
      </c>
      <c r="K104" s="134">
        <f t="shared" si="18"/>
        <v>0.514460938044463</v>
      </c>
    </row>
    <row r="105" spans="1:11" s="35" customFormat="1" ht="38.25">
      <c r="A105" s="99" t="s">
        <v>317</v>
      </c>
      <c r="B105" s="152" t="s">
        <v>141</v>
      </c>
      <c r="C105" s="152" t="s">
        <v>134</v>
      </c>
      <c r="D105" s="137"/>
      <c r="E105" s="137">
        <v>671</v>
      </c>
      <c r="F105" s="137"/>
      <c r="G105" s="137">
        <v>671</v>
      </c>
      <c r="H105" s="89">
        <v>3500</v>
      </c>
      <c r="I105" s="137"/>
      <c r="J105" s="143">
        <f t="shared" si="17"/>
        <v>521.6095380029806</v>
      </c>
      <c r="K105" s="134"/>
    </row>
    <row r="106" spans="1:11" s="35" customFormat="1" ht="50.25" customHeight="1">
      <c r="A106" s="116" t="s">
        <v>318</v>
      </c>
      <c r="B106" s="152" t="s">
        <v>141</v>
      </c>
      <c r="C106" s="152" t="s">
        <v>134</v>
      </c>
      <c r="D106" s="137">
        <v>0</v>
      </c>
      <c r="E106" s="137">
        <v>5442.3</v>
      </c>
      <c r="F106" s="137">
        <v>0</v>
      </c>
      <c r="G106" s="137">
        <v>3469.2</v>
      </c>
      <c r="H106" s="117">
        <v>3450.3</v>
      </c>
      <c r="I106" s="137"/>
      <c r="J106" s="143">
        <f t="shared" si="17"/>
        <v>99.45520581113803</v>
      </c>
      <c r="K106" s="134"/>
    </row>
    <row r="107" spans="1:11" s="35" customFormat="1" ht="22.5" customHeight="1">
      <c r="A107" s="124" t="s">
        <v>329</v>
      </c>
      <c r="B107" s="152" t="s">
        <v>141</v>
      </c>
      <c r="C107" s="152" t="s">
        <v>134</v>
      </c>
      <c r="D107" s="137"/>
      <c r="E107" s="137">
        <v>563</v>
      </c>
      <c r="F107" s="137">
        <v>0</v>
      </c>
      <c r="G107" s="137">
        <v>563</v>
      </c>
      <c r="H107" s="148"/>
      <c r="I107" s="137"/>
      <c r="J107" s="143">
        <f t="shared" si="17"/>
        <v>0</v>
      </c>
      <c r="K107" s="134"/>
    </row>
    <row r="108" spans="1:11" s="35" customFormat="1" ht="28.5" customHeight="1">
      <c r="A108" s="125" t="s">
        <v>330</v>
      </c>
      <c r="B108" s="135" t="s">
        <v>141</v>
      </c>
      <c r="C108" s="135" t="s">
        <v>134</v>
      </c>
      <c r="D108" s="137"/>
      <c r="E108" s="137">
        <v>573</v>
      </c>
      <c r="F108" s="137">
        <v>0</v>
      </c>
      <c r="G108" s="137">
        <v>573</v>
      </c>
      <c r="H108" s="148"/>
      <c r="I108" s="137"/>
      <c r="J108" s="143">
        <f t="shared" si="17"/>
        <v>0</v>
      </c>
      <c r="K108" s="134"/>
    </row>
    <row r="109" spans="1:11" s="35" customFormat="1" ht="28.5" customHeight="1">
      <c r="A109" s="127" t="s">
        <v>332</v>
      </c>
      <c r="B109" s="152" t="s">
        <v>141</v>
      </c>
      <c r="C109" s="152" t="s">
        <v>134</v>
      </c>
      <c r="D109" s="137"/>
      <c r="E109" s="137">
        <v>152.3</v>
      </c>
      <c r="F109" s="137">
        <v>75</v>
      </c>
      <c r="G109" s="137">
        <v>152.3</v>
      </c>
      <c r="H109" s="148"/>
      <c r="I109" s="137"/>
      <c r="J109" s="143">
        <f t="shared" si="17"/>
        <v>0</v>
      </c>
      <c r="K109" s="134"/>
    </row>
    <row r="110" spans="1:11" ht="15.75">
      <c r="A110" s="77" t="s">
        <v>43</v>
      </c>
      <c r="B110" s="132" t="s">
        <v>141</v>
      </c>
      <c r="C110" s="132" t="s">
        <v>141</v>
      </c>
      <c r="D110" s="143">
        <f aca="true" t="shared" si="25" ref="D110:I110">D111+D112+D113+D114</f>
        <v>3692.1</v>
      </c>
      <c r="E110" s="143">
        <f t="shared" si="25"/>
        <v>10699</v>
      </c>
      <c r="F110" s="143">
        <f t="shared" si="25"/>
        <v>6821.9</v>
      </c>
      <c r="G110" s="143">
        <f t="shared" si="25"/>
        <v>9923.1</v>
      </c>
      <c r="H110" s="143">
        <f t="shared" si="25"/>
        <v>4476.900000000001</v>
      </c>
      <c r="I110" s="143">
        <f t="shared" si="25"/>
        <v>4476.900000000001</v>
      </c>
      <c r="J110" s="143">
        <f t="shared" si="17"/>
        <v>45.115941590833515</v>
      </c>
      <c r="K110" s="134">
        <f t="shared" si="18"/>
        <v>1</v>
      </c>
    </row>
    <row r="111" spans="1:11" s="35" customFormat="1" ht="15.75">
      <c r="A111" s="91" t="s">
        <v>151</v>
      </c>
      <c r="B111" s="135" t="s">
        <v>141</v>
      </c>
      <c r="C111" s="135" t="s">
        <v>141</v>
      </c>
      <c r="D111" s="153">
        <v>3692.1</v>
      </c>
      <c r="E111" s="153">
        <v>7543</v>
      </c>
      <c r="F111" s="153">
        <v>4626.3</v>
      </c>
      <c r="G111" s="153">
        <v>7125</v>
      </c>
      <c r="H111" s="165">
        <v>1511.4</v>
      </c>
      <c r="I111" s="153">
        <v>1511.4</v>
      </c>
      <c r="J111" s="143">
        <f t="shared" si="17"/>
        <v>21.21263157894737</v>
      </c>
      <c r="K111" s="134">
        <f t="shared" si="18"/>
        <v>1</v>
      </c>
    </row>
    <row r="112" spans="1:11" s="35" customFormat="1" ht="33.75" customHeight="1">
      <c r="A112" s="99" t="s">
        <v>273</v>
      </c>
      <c r="B112" s="149" t="s">
        <v>141</v>
      </c>
      <c r="C112" s="149" t="s">
        <v>141</v>
      </c>
      <c r="D112" s="137"/>
      <c r="E112" s="137">
        <v>1065.2</v>
      </c>
      <c r="F112" s="137">
        <v>1064.6</v>
      </c>
      <c r="G112" s="137">
        <v>1076</v>
      </c>
      <c r="H112" s="89">
        <v>1150.7</v>
      </c>
      <c r="I112" s="137">
        <v>1150.7</v>
      </c>
      <c r="J112" s="143">
        <f t="shared" si="17"/>
        <v>106.94237918215615</v>
      </c>
      <c r="K112" s="134">
        <f t="shared" si="18"/>
        <v>1</v>
      </c>
    </row>
    <row r="113" spans="1:11" s="35" customFormat="1" ht="33.75" customHeight="1">
      <c r="A113" s="99" t="s">
        <v>228</v>
      </c>
      <c r="B113" s="149" t="s">
        <v>141</v>
      </c>
      <c r="C113" s="149" t="s">
        <v>141</v>
      </c>
      <c r="D113" s="137"/>
      <c r="E113" s="137">
        <v>2090.8</v>
      </c>
      <c r="F113" s="137">
        <v>1131</v>
      </c>
      <c r="G113" s="137">
        <v>1722.1</v>
      </c>
      <c r="H113" s="89">
        <v>1814.8</v>
      </c>
      <c r="I113" s="137">
        <v>1814.8</v>
      </c>
      <c r="J113" s="143">
        <f t="shared" si="17"/>
        <v>105.38296266186633</v>
      </c>
      <c r="K113" s="134">
        <f t="shared" si="18"/>
        <v>1</v>
      </c>
    </row>
    <row r="114" spans="1:11" s="35" customFormat="1" ht="0.75" customHeight="1">
      <c r="A114" s="91"/>
      <c r="B114" s="135"/>
      <c r="C114" s="135"/>
      <c r="D114" s="153"/>
      <c r="E114" s="153"/>
      <c r="F114" s="153"/>
      <c r="G114" s="153"/>
      <c r="H114" s="153"/>
      <c r="I114" s="153"/>
      <c r="J114" s="143" t="e">
        <f t="shared" si="17"/>
        <v>#DIV/0!</v>
      </c>
      <c r="K114" s="134"/>
    </row>
    <row r="115" spans="1:11" ht="15.75">
      <c r="A115" s="77" t="s">
        <v>44</v>
      </c>
      <c r="B115" s="132" t="s">
        <v>141</v>
      </c>
      <c r="C115" s="132" t="s">
        <v>139</v>
      </c>
      <c r="D115" s="143">
        <f aca="true" t="shared" si="26" ref="D115:I115">D116+D117+D118+D119</f>
        <v>2662.3</v>
      </c>
      <c r="E115" s="143">
        <f t="shared" si="26"/>
        <v>5428</v>
      </c>
      <c r="F115" s="143">
        <f t="shared" si="26"/>
        <v>3257.6000000000004</v>
      </c>
      <c r="G115" s="143">
        <f t="shared" si="26"/>
        <v>5442</v>
      </c>
      <c r="H115" s="143">
        <f t="shared" si="26"/>
        <v>15567.599999999999</v>
      </c>
      <c r="I115" s="143">
        <f t="shared" si="26"/>
        <v>23047.800000000003</v>
      </c>
      <c r="J115" s="143">
        <f t="shared" si="17"/>
        <v>286.06394707828</v>
      </c>
      <c r="K115" s="134">
        <f aca="true" t="shared" si="27" ref="K115:K172">H115/I115</f>
        <v>0.6754484159008668</v>
      </c>
    </row>
    <row r="116" spans="1:11" s="35" customFormat="1" ht="15.75">
      <c r="A116" s="91" t="s">
        <v>154</v>
      </c>
      <c r="B116" s="135" t="s">
        <v>141</v>
      </c>
      <c r="C116" s="135" t="s">
        <v>139</v>
      </c>
      <c r="D116" s="137">
        <v>1266.5</v>
      </c>
      <c r="E116" s="137">
        <v>1580</v>
      </c>
      <c r="F116" s="137">
        <v>1044.4</v>
      </c>
      <c r="G116" s="137">
        <v>1580</v>
      </c>
      <c r="H116" s="89">
        <v>1893.6</v>
      </c>
      <c r="I116" s="137">
        <v>2078.1</v>
      </c>
      <c r="J116" s="143">
        <f t="shared" si="17"/>
        <v>119.84810126582278</v>
      </c>
      <c r="K116" s="134">
        <f t="shared" si="27"/>
        <v>0.9112169770463404</v>
      </c>
    </row>
    <row r="117" spans="1:11" s="35" customFormat="1" ht="15.75">
      <c r="A117" s="91" t="s">
        <v>311</v>
      </c>
      <c r="B117" s="135" t="s">
        <v>141</v>
      </c>
      <c r="C117" s="135" t="s">
        <v>139</v>
      </c>
      <c r="D117" s="137">
        <v>1125.3</v>
      </c>
      <c r="E117" s="137">
        <v>1220</v>
      </c>
      <c r="F117" s="137">
        <v>1102.7</v>
      </c>
      <c r="G117" s="137">
        <v>1234</v>
      </c>
      <c r="H117" s="89">
        <v>1670.2</v>
      </c>
      <c r="I117" s="137">
        <v>1883.1</v>
      </c>
      <c r="J117" s="143">
        <f t="shared" si="17"/>
        <v>135.3484602917342</v>
      </c>
      <c r="K117" s="134">
        <f t="shared" si="27"/>
        <v>0.8869417449949552</v>
      </c>
    </row>
    <row r="118" spans="1:11" s="35" customFormat="1" ht="15.75">
      <c r="A118" s="128" t="s">
        <v>333</v>
      </c>
      <c r="B118" s="149" t="s">
        <v>141</v>
      </c>
      <c r="C118" s="149" t="s">
        <v>139</v>
      </c>
      <c r="D118" s="150"/>
      <c r="E118" s="150">
        <v>663.4</v>
      </c>
      <c r="F118" s="150">
        <v>345.7</v>
      </c>
      <c r="G118" s="150">
        <v>663.4</v>
      </c>
      <c r="H118" s="161"/>
      <c r="I118" s="150"/>
      <c r="J118" s="143">
        <f t="shared" si="17"/>
        <v>0</v>
      </c>
      <c r="K118" s="134"/>
    </row>
    <row r="119" spans="1:11" s="35" customFormat="1" ht="15.75">
      <c r="A119" s="108" t="s">
        <v>287</v>
      </c>
      <c r="B119" s="132" t="s">
        <v>141</v>
      </c>
      <c r="C119" s="132" t="s">
        <v>139</v>
      </c>
      <c r="D119" s="162">
        <f aca="true" t="shared" si="28" ref="D119:I119">D120+D121+D122+D123+D124+D125+D126+D127+D128+D129+D130+D131+D132+D133+D134</f>
        <v>270.5</v>
      </c>
      <c r="E119" s="162">
        <f t="shared" si="28"/>
        <v>1964.6</v>
      </c>
      <c r="F119" s="162">
        <f t="shared" si="28"/>
        <v>764.8</v>
      </c>
      <c r="G119" s="162">
        <f t="shared" si="28"/>
        <v>1964.6</v>
      </c>
      <c r="H119" s="162">
        <f t="shared" si="28"/>
        <v>12003.8</v>
      </c>
      <c r="I119" s="162">
        <f t="shared" si="28"/>
        <v>19086.600000000002</v>
      </c>
      <c r="J119" s="143">
        <f t="shared" si="17"/>
        <v>611.0047846889952</v>
      </c>
      <c r="K119" s="134">
        <f t="shared" si="27"/>
        <v>0.6289124307105507</v>
      </c>
    </row>
    <row r="120" spans="1:11" s="35" customFormat="1" ht="39">
      <c r="A120" s="226" t="s">
        <v>300</v>
      </c>
      <c r="B120" s="135" t="s">
        <v>141</v>
      </c>
      <c r="C120" s="135" t="s">
        <v>139</v>
      </c>
      <c r="D120" s="141"/>
      <c r="E120" s="141"/>
      <c r="F120" s="141"/>
      <c r="G120" s="141"/>
      <c r="H120" s="158">
        <v>10</v>
      </c>
      <c r="I120" s="141">
        <v>157.3</v>
      </c>
      <c r="J120" s="143"/>
      <c r="K120" s="134">
        <f t="shared" si="27"/>
        <v>0.06357279084551812</v>
      </c>
    </row>
    <row r="121" spans="1:11" s="35" customFormat="1" ht="51.75">
      <c r="A121" s="226" t="s">
        <v>301</v>
      </c>
      <c r="B121" s="135" t="s">
        <v>141</v>
      </c>
      <c r="C121" s="135" t="s">
        <v>139</v>
      </c>
      <c r="D121" s="141"/>
      <c r="E121" s="141">
        <v>382.8</v>
      </c>
      <c r="F121" s="141">
        <v>382.8</v>
      </c>
      <c r="G121" s="141">
        <v>382.8</v>
      </c>
      <c r="H121" s="158">
        <v>871.2</v>
      </c>
      <c r="I121" s="141">
        <v>871.2</v>
      </c>
      <c r="J121" s="143">
        <f t="shared" si="17"/>
        <v>227.58620689655174</v>
      </c>
      <c r="K121" s="134">
        <f t="shared" si="27"/>
        <v>1</v>
      </c>
    </row>
    <row r="122" spans="1:11" s="35" customFormat="1" ht="51.75">
      <c r="A122" s="226" t="s">
        <v>302</v>
      </c>
      <c r="B122" s="135" t="s">
        <v>141</v>
      </c>
      <c r="C122" s="135" t="s">
        <v>139</v>
      </c>
      <c r="D122" s="141">
        <v>20</v>
      </c>
      <c r="E122" s="141">
        <v>10</v>
      </c>
      <c r="F122" s="141"/>
      <c r="G122" s="141">
        <v>10</v>
      </c>
      <c r="H122" s="158">
        <v>10</v>
      </c>
      <c r="I122" s="141">
        <v>50</v>
      </c>
      <c r="J122" s="143">
        <f t="shared" si="17"/>
        <v>100</v>
      </c>
      <c r="K122" s="134">
        <f t="shared" si="27"/>
        <v>0.2</v>
      </c>
    </row>
    <row r="123" spans="1:11" s="35" customFormat="1" ht="51.75">
      <c r="A123" s="226" t="s">
        <v>303</v>
      </c>
      <c r="B123" s="135" t="s">
        <v>141</v>
      </c>
      <c r="C123" s="135" t="s">
        <v>139</v>
      </c>
      <c r="D123" s="141"/>
      <c r="E123" s="141">
        <v>15</v>
      </c>
      <c r="F123" s="141"/>
      <c r="G123" s="141">
        <v>15</v>
      </c>
      <c r="H123" s="158">
        <v>10</v>
      </c>
      <c r="I123" s="141">
        <v>145</v>
      </c>
      <c r="J123" s="143">
        <f t="shared" si="17"/>
        <v>66.66666666666666</v>
      </c>
      <c r="K123" s="134">
        <f t="shared" si="27"/>
        <v>0.06896551724137931</v>
      </c>
    </row>
    <row r="124" spans="1:11" s="35" customFormat="1" ht="51.75">
      <c r="A124" s="226" t="s">
        <v>304</v>
      </c>
      <c r="B124" s="135" t="s">
        <v>141</v>
      </c>
      <c r="C124" s="135" t="s">
        <v>139</v>
      </c>
      <c r="D124" s="141"/>
      <c r="E124" s="141">
        <v>231.6</v>
      </c>
      <c r="F124" s="141"/>
      <c r="G124" s="141">
        <v>231.6</v>
      </c>
      <c r="H124" s="158">
        <v>1923</v>
      </c>
      <c r="I124" s="141">
        <v>1923</v>
      </c>
      <c r="J124" s="143">
        <f t="shared" si="17"/>
        <v>830.3108808290157</v>
      </c>
      <c r="K124" s="134">
        <f t="shared" si="27"/>
        <v>1</v>
      </c>
    </row>
    <row r="125" spans="1:11" s="35" customFormat="1" ht="51.75">
      <c r="A125" s="226" t="s">
        <v>305</v>
      </c>
      <c r="B125" s="135" t="s">
        <v>141</v>
      </c>
      <c r="C125" s="135" t="s">
        <v>139</v>
      </c>
      <c r="D125" s="141"/>
      <c r="E125" s="141">
        <v>150</v>
      </c>
      <c r="F125" s="141"/>
      <c r="G125" s="141">
        <v>150</v>
      </c>
      <c r="H125" s="158">
        <v>800</v>
      </c>
      <c r="I125" s="141">
        <v>1695</v>
      </c>
      <c r="J125" s="143">
        <f t="shared" si="17"/>
        <v>533.3333333333333</v>
      </c>
      <c r="K125" s="134">
        <f t="shared" si="27"/>
        <v>0.471976401179941</v>
      </c>
    </row>
    <row r="126" spans="1:11" s="35" customFormat="1" ht="38.25" customHeight="1">
      <c r="A126" s="226" t="s">
        <v>306</v>
      </c>
      <c r="B126" s="135" t="s">
        <v>141</v>
      </c>
      <c r="C126" s="135" t="s">
        <v>139</v>
      </c>
      <c r="D126" s="141">
        <v>167.8</v>
      </c>
      <c r="E126" s="141">
        <v>743.2</v>
      </c>
      <c r="F126" s="141"/>
      <c r="G126" s="141">
        <v>743.2</v>
      </c>
      <c r="H126" s="158">
        <v>3902.3</v>
      </c>
      <c r="I126" s="141">
        <v>3902.3</v>
      </c>
      <c r="J126" s="143">
        <f t="shared" si="17"/>
        <v>525.06727664155</v>
      </c>
      <c r="K126" s="134">
        <f t="shared" si="27"/>
        <v>1</v>
      </c>
    </row>
    <row r="127" spans="1:11" s="35" customFormat="1" ht="51.75">
      <c r="A127" s="226" t="s">
        <v>307</v>
      </c>
      <c r="B127" s="135" t="s">
        <v>141</v>
      </c>
      <c r="C127" s="135" t="s">
        <v>139</v>
      </c>
      <c r="D127" s="141">
        <v>82.7</v>
      </c>
      <c r="E127" s="141">
        <v>50</v>
      </c>
      <c r="F127" s="141"/>
      <c r="G127" s="141">
        <v>50</v>
      </c>
      <c r="H127" s="158">
        <v>250</v>
      </c>
      <c r="I127" s="141">
        <v>574.6</v>
      </c>
      <c r="J127" s="143">
        <f t="shared" si="17"/>
        <v>500</v>
      </c>
      <c r="K127" s="134">
        <f t="shared" si="27"/>
        <v>0.43508527671423597</v>
      </c>
    </row>
    <row r="128" spans="1:11" s="35" customFormat="1" ht="29.25" customHeight="1">
      <c r="A128" s="227" t="s">
        <v>308</v>
      </c>
      <c r="B128" s="135" t="s">
        <v>141</v>
      </c>
      <c r="C128" s="135" t="s">
        <v>139</v>
      </c>
      <c r="D128" s="141"/>
      <c r="E128" s="141"/>
      <c r="F128" s="141"/>
      <c r="G128" s="141"/>
      <c r="H128" s="158">
        <v>2100</v>
      </c>
      <c r="I128" s="141">
        <v>4351.8</v>
      </c>
      <c r="J128" s="143" t="e">
        <f t="shared" si="17"/>
        <v>#DIV/0!</v>
      </c>
      <c r="K128" s="134">
        <f t="shared" si="27"/>
        <v>0.48255894112780917</v>
      </c>
    </row>
    <row r="129" spans="1:11" s="35" customFormat="1" ht="26.25">
      <c r="A129" s="226" t="s">
        <v>309</v>
      </c>
      <c r="B129" s="135" t="s">
        <v>141</v>
      </c>
      <c r="C129" s="135" t="s">
        <v>139</v>
      </c>
      <c r="D129" s="141"/>
      <c r="E129" s="141"/>
      <c r="F129" s="141"/>
      <c r="G129" s="141"/>
      <c r="H129" s="158">
        <v>750</v>
      </c>
      <c r="I129" s="141">
        <v>1500</v>
      </c>
      <c r="J129" s="143" t="e">
        <f t="shared" si="17"/>
        <v>#DIV/0!</v>
      </c>
      <c r="K129" s="134">
        <f t="shared" si="27"/>
        <v>0.5</v>
      </c>
    </row>
    <row r="130" spans="1:11" s="35" customFormat="1" ht="26.25">
      <c r="A130" s="226" t="s">
        <v>312</v>
      </c>
      <c r="B130" s="135" t="s">
        <v>141</v>
      </c>
      <c r="C130" s="135" t="s">
        <v>139</v>
      </c>
      <c r="D130" s="141"/>
      <c r="E130" s="141"/>
      <c r="F130" s="141"/>
      <c r="G130" s="141"/>
      <c r="H130" s="158">
        <v>750</v>
      </c>
      <c r="I130" s="141">
        <v>1500</v>
      </c>
      <c r="J130" s="143"/>
      <c r="K130" s="134">
        <f t="shared" si="27"/>
        <v>0.5</v>
      </c>
    </row>
    <row r="131" spans="1:11" s="35" customFormat="1" ht="15.75">
      <c r="A131" s="226" t="s">
        <v>324</v>
      </c>
      <c r="B131" s="135" t="s">
        <v>141</v>
      </c>
      <c r="C131" s="135" t="s">
        <v>139</v>
      </c>
      <c r="D131" s="137"/>
      <c r="E131" s="137"/>
      <c r="F131" s="137"/>
      <c r="G131" s="137"/>
      <c r="H131" s="89"/>
      <c r="I131" s="137"/>
      <c r="J131" s="143"/>
      <c r="K131" s="134" t="e">
        <f t="shared" si="27"/>
        <v>#DIV/0!</v>
      </c>
    </row>
    <row r="132" spans="1:11" s="35" customFormat="1" ht="25.5">
      <c r="A132" s="91" t="s">
        <v>313</v>
      </c>
      <c r="B132" s="135" t="s">
        <v>141</v>
      </c>
      <c r="C132" s="135" t="s">
        <v>139</v>
      </c>
      <c r="D132" s="153"/>
      <c r="E132" s="153">
        <v>382</v>
      </c>
      <c r="F132" s="153">
        <v>382</v>
      </c>
      <c r="G132" s="153">
        <v>382</v>
      </c>
      <c r="H132" s="165">
        <v>300</v>
      </c>
      <c r="I132" s="153">
        <v>1250</v>
      </c>
      <c r="J132" s="143">
        <f t="shared" si="17"/>
        <v>78.53403141361257</v>
      </c>
      <c r="K132" s="134">
        <f t="shared" si="27"/>
        <v>0.24</v>
      </c>
    </row>
    <row r="133" spans="1:11" s="35" customFormat="1" ht="26.25">
      <c r="A133" s="228" t="s">
        <v>314</v>
      </c>
      <c r="B133" s="135" t="s">
        <v>141</v>
      </c>
      <c r="C133" s="135" t="s">
        <v>139</v>
      </c>
      <c r="D133" s="137"/>
      <c r="E133" s="137"/>
      <c r="F133" s="137"/>
      <c r="G133" s="137"/>
      <c r="H133" s="158">
        <v>100</v>
      </c>
      <c r="I133" s="141">
        <v>729</v>
      </c>
      <c r="J133" s="143"/>
      <c r="K133" s="134">
        <f t="shared" si="27"/>
        <v>0.13717421124828533</v>
      </c>
    </row>
    <row r="134" spans="1:11" s="35" customFormat="1" ht="26.25">
      <c r="A134" s="228" t="s">
        <v>319</v>
      </c>
      <c r="B134" s="135" t="s">
        <v>141</v>
      </c>
      <c r="C134" s="135" t="s">
        <v>139</v>
      </c>
      <c r="D134" s="137"/>
      <c r="E134" s="137"/>
      <c r="F134" s="137"/>
      <c r="G134" s="137"/>
      <c r="H134" s="158">
        <v>227.3</v>
      </c>
      <c r="I134" s="141">
        <v>437.4</v>
      </c>
      <c r="J134" s="143"/>
      <c r="K134" s="134">
        <f t="shared" si="27"/>
        <v>0.5196616369455876</v>
      </c>
    </row>
    <row r="135" spans="1:11" s="23" customFormat="1" ht="25.5">
      <c r="A135" s="77" t="s">
        <v>45</v>
      </c>
      <c r="B135" s="132" t="s">
        <v>142</v>
      </c>
      <c r="C135" s="132" t="s">
        <v>133</v>
      </c>
      <c r="D135" s="143">
        <f aca="true" t="shared" si="29" ref="D135:I135">D136+D137</f>
        <v>0</v>
      </c>
      <c r="E135" s="143">
        <f t="shared" si="29"/>
        <v>301</v>
      </c>
      <c r="F135" s="143">
        <f t="shared" si="29"/>
        <v>188.4</v>
      </c>
      <c r="G135" s="143">
        <f t="shared" si="29"/>
        <v>301</v>
      </c>
      <c r="H135" s="163">
        <f t="shared" si="29"/>
        <v>399.8</v>
      </c>
      <c r="I135" s="143">
        <f t="shared" si="29"/>
        <v>576.8</v>
      </c>
      <c r="J135" s="143">
        <f t="shared" si="17"/>
        <v>132.82392026578074</v>
      </c>
      <c r="K135" s="134">
        <f t="shared" si="27"/>
        <v>0.6931345353675451</v>
      </c>
    </row>
    <row r="136" spans="1:11" s="35" customFormat="1" ht="15.75">
      <c r="A136" s="91" t="s">
        <v>157</v>
      </c>
      <c r="B136" s="154" t="s">
        <v>142</v>
      </c>
      <c r="C136" s="154" t="s">
        <v>132</v>
      </c>
      <c r="D136" s="153"/>
      <c r="E136" s="153">
        <v>227</v>
      </c>
      <c r="F136" s="153">
        <v>136</v>
      </c>
      <c r="G136" s="153">
        <v>227</v>
      </c>
      <c r="H136" s="165">
        <v>249.8</v>
      </c>
      <c r="I136" s="153">
        <v>249.8</v>
      </c>
      <c r="J136" s="143">
        <f t="shared" si="17"/>
        <v>110.04405286343612</v>
      </c>
      <c r="K136" s="134">
        <f t="shared" si="27"/>
        <v>1</v>
      </c>
    </row>
    <row r="137" spans="1:11" s="35" customFormat="1" ht="25.5">
      <c r="A137" s="91" t="s">
        <v>233</v>
      </c>
      <c r="B137" s="154" t="s">
        <v>142</v>
      </c>
      <c r="C137" s="154" t="s">
        <v>136</v>
      </c>
      <c r="D137" s="153"/>
      <c r="E137" s="153">
        <v>74</v>
      </c>
      <c r="F137" s="153">
        <v>52.4</v>
      </c>
      <c r="G137" s="153">
        <v>74</v>
      </c>
      <c r="H137" s="165">
        <v>150</v>
      </c>
      <c r="I137" s="153">
        <v>327</v>
      </c>
      <c r="J137" s="143">
        <f t="shared" si="17"/>
        <v>202.7027027027027</v>
      </c>
      <c r="K137" s="134">
        <f t="shared" si="27"/>
        <v>0.45871559633027525</v>
      </c>
    </row>
    <row r="138" spans="1:11" s="23" customFormat="1" ht="15.75">
      <c r="A138" s="77" t="s">
        <v>320</v>
      </c>
      <c r="B138" s="132" t="s">
        <v>139</v>
      </c>
      <c r="C138" s="132" t="s">
        <v>133</v>
      </c>
      <c r="D138" s="143">
        <f aca="true" t="shared" si="30" ref="D138:I138">D139</f>
        <v>0</v>
      </c>
      <c r="E138" s="143">
        <f t="shared" si="30"/>
        <v>1100</v>
      </c>
      <c r="F138" s="143">
        <f t="shared" si="30"/>
        <v>0</v>
      </c>
      <c r="G138" s="143">
        <f t="shared" si="30"/>
        <v>1100</v>
      </c>
      <c r="H138" s="163">
        <f t="shared" si="30"/>
        <v>250</v>
      </c>
      <c r="I138" s="143">
        <f t="shared" si="30"/>
        <v>250</v>
      </c>
      <c r="J138" s="143">
        <f t="shared" si="17"/>
        <v>22.727272727272727</v>
      </c>
      <c r="K138" s="134">
        <f t="shared" si="27"/>
        <v>1</v>
      </c>
    </row>
    <row r="139" spans="1:11" ht="15.75">
      <c r="A139" s="99" t="s">
        <v>158</v>
      </c>
      <c r="B139" s="135" t="s">
        <v>139</v>
      </c>
      <c r="C139" s="135" t="s">
        <v>139</v>
      </c>
      <c r="D139" s="136"/>
      <c r="E139" s="136">
        <v>1100</v>
      </c>
      <c r="F139" s="136"/>
      <c r="G139" s="136">
        <v>1100</v>
      </c>
      <c r="H139" s="160">
        <v>250</v>
      </c>
      <c r="I139" s="136">
        <v>250</v>
      </c>
      <c r="J139" s="143">
        <f t="shared" si="17"/>
        <v>22.727272727272727</v>
      </c>
      <c r="K139" s="134">
        <f t="shared" si="27"/>
        <v>1</v>
      </c>
    </row>
    <row r="140" spans="1:11" s="23" customFormat="1" ht="15.75">
      <c r="A140" s="77" t="s">
        <v>47</v>
      </c>
      <c r="B140" s="132" t="s">
        <v>0</v>
      </c>
      <c r="C140" s="132" t="s">
        <v>133</v>
      </c>
      <c r="D140" s="143">
        <f aca="true" t="shared" si="31" ref="D140:I140">D141+D143+D153+D159</f>
        <v>0</v>
      </c>
      <c r="E140" s="143">
        <f t="shared" si="31"/>
        <v>28784.571</v>
      </c>
      <c r="F140" s="143">
        <f t="shared" si="31"/>
        <v>18624.5</v>
      </c>
      <c r="G140" s="143">
        <f t="shared" si="31"/>
        <v>29044.6</v>
      </c>
      <c r="H140" s="143">
        <f t="shared" si="31"/>
        <v>25547.9</v>
      </c>
      <c r="I140" s="143">
        <f t="shared" si="31"/>
        <v>25872.9</v>
      </c>
      <c r="J140" s="143">
        <f t="shared" si="17"/>
        <v>87.96092905393775</v>
      </c>
      <c r="K140" s="134">
        <f t="shared" si="27"/>
        <v>0.9874385940501451</v>
      </c>
    </row>
    <row r="141" spans="1:11" ht="15.75">
      <c r="A141" s="81" t="s">
        <v>48</v>
      </c>
      <c r="B141" s="135" t="s">
        <v>0</v>
      </c>
      <c r="C141" s="135" t="s">
        <v>132</v>
      </c>
      <c r="D141" s="136">
        <f aca="true" t="shared" si="32" ref="D141:I141">D142</f>
        <v>0</v>
      </c>
      <c r="E141" s="136">
        <f t="shared" si="32"/>
        <v>635</v>
      </c>
      <c r="F141" s="136">
        <f t="shared" si="32"/>
        <v>241.5</v>
      </c>
      <c r="G141" s="136">
        <f t="shared" si="32"/>
        <v>635</v>
      </c>
      <c r="H141" s="136">
        <f t="shared" si="32"/>
        <v>617.3</v>
      </c>
      <c r="I141" s="136">
        <f t="shared" si="32"/>
        <v>617.3</v>
      </c>
      <c r="J141" s="143">
        <f aca="true" t="shared" si="33" ref="J141:J172">H141/G141*100</f>
        <v>97.21259842519684</v>
      </c>
      <c r="K141" s="134">
        <f t="shared" si="27"/>
        <v>1</v>
      </c>
    </row>
    <row r="142" spans="1:11" s="35" customFormat="1" ht="15.75">
      <c r="A142" s="81" t="s">
        <v>159</v>
      </c>
      <c r="B142" s="135" t="s">
        <v>0</v>
      </c>
      <c r="C142" s="135" t="s">
        <v>132</v>
      </c>
      <c r="D142" s="137"/>
      <c r="E142" s="137">
        <v>635</v>
      </c>
      <c r="F142" s="137">
        <v>241.5</v>
      </c>
      <c r="G142" s="137">
        <v>635</v>
      </c>
      <c r="H142" s="89">
        <v>617.3</v>
      </c>
      <c r="I142" s="137">
        <v>617.3</v>
      </c>
      <c r="J142" s="143">
        <f t="shared" si="33"/>
        <v>97.21259842519684</v>
      </c>
      <c r="K142" s="134">
        <f t="shared" si="27"/>
        <v>1</v>
      </c>
    </row>
    <row r="143" spans="1:11" ht="15.75">
      <c r="A143" s="81" t="s">
        <v>49</v>
      </c>
      <c r="B143" s="135" t="s">
        <v>0</v>
      </c>
      <c r="C143" s="135" t="s">
        <v>135</v>
      </c>
      <c r="D143" s="136">
        <f aca="true" t="shared" si="34" ref="D143:I143">D144+D145+D146+D147+D148+D149+D150+D151+D152</f>
        <v>0</v>
      </c>
      <c r="E143" s="136">
        <f t="shared" si="34"/>
        <v>4510.3</v>
      </c>
      <c r="F143" s="136">
        <f t="shared" si="34"/>
        <v>3210.6</v>
      </c>
      <c r="G143" s="136">
        <f t="shared" si="34"/>
        <v>4510.3</v>
      </c>
      <c r="H143" s="136">
        <f t="shared" si="34"/>
        <v>1535.1999999999998</v>
      </c>
      <c r="I143" s="136">
        <f t="shared" si="34"/>
        <v>1860.1999999999998</v>
      </c>
      <c r="J143" s="143">
        <f t="shared" si="33"/>
        <v>34.037647163159875</v>
      </c>
      <c r="K143" s="134">
        <f t="shared" si="27"/>
        <v>0.8252876034834964</v>
      </c>
    </row>
    <row r="144" spans="1:11" s="35" customFormat="1" ht="15.75">
      <c r="A144" s="81" t="s">
        <v>160</v>
      </c>
      <c r="B144" s="135" t="s">
        <v>0</v>
      </c>
      <c r="C144" s="135" t="s">
        <v>135</v>
      </c>
      <c r="D144" s="137"/>
      <c r="E144" s="137">
        <v>664.5</v>
      </c>
      <c r="F144" s="137">
        <v>519.7</v>
      </c>
      <c r="G144" s="137">
        <v>664.5</v>
      </c>
      <c r="H144" s="89">
        <v>836.4</v>
      </c>
      <c r="I144" s="137">
        <v>836.4</v>
      </c>
      <c r="J144" s="143">
        <f t="shared" si="33"/>
        <v>125.86907449209932</v>
      </c>
      <c r="K144" s="134">
        <f t="shared" si="27"/>
        <v>1</v>
      </c>
    </row>
    <row r="145" spans="1:11" s="35" customFormat="1" ht="15.75">
      <c r="A145" s="81" t="s">
        <v>161</v>
      </c>
      <c r="B145" s="135" t="s">
        <v>0</v>
      </c>
      <c r="C145" s="135" t="s">
        <v>135</v>
      </c>
      <c r="D145" s="137"/>
      <c r="E145" s="137">
        <v>283.2</v>
      </c>
      <c r="F145" s="137">
        <v>282.7</v>
      </c>
      <c r="G145" s="137">
        <v>283.2</v>
      </c>
      <c r="H145" s="89">
        <v>528.8</v>
      </c>
      <c r="I145" s="137">
        <v>528.8</v>
      </c>
      <c r="J145" s="143">
        <f t="shared" si="33"/>
        <v>186.7231638418079</v>
      </c>
      <c r="K145" s="134">
        <f t="shared" si="27"/>
        <v>1</v>
      </c>
    </row>
    <row r="146" spans="1:11" s="35" customFormat="1" ht="15.75">
      <c r="A146" s="99"/>
      <c r="B146" s="135" t="s">
        <v>0</v>
      </c>
      <c r="C146" s="135" t="s">
        <v>135</v>
      </c>
      <c r="D146" s="137"/>
      <c r="E146" s="137"/>
      <c r="F146" s="137"/>
      <c r="G146" s="137"/>
      <c r="H146" s="137"/>
      <c r="I146" s="137"/>
      <c r="J146" s="143"/>
      <c r="K146" s="134"/>
    </row>
    <row r="147" spans="1:11" s="35" customFormat="1" ht="25.5">
      <c r="A147" s="99" t="s">
        <v>252</v>
      </c>
      <c r="B147" s="135" t="s">
        <v>0</v>
      </c>
      <c r="C147" s="135" t="s">
        <v>135</v>
      </c>
      <c r="D147" s="137"/>
      <c r="E147" s="137">
        <v>3527.6</v>
      </c>
      <c r="F147" s="137">
        <v>2384</v>
      </c>
      <c r="G147" s="137">
        <v>3527.6</v>
      </c>
      <c r="H147" s="137"/>
      <c r="I147" s="137"/>
      <c r="J147" s="143">
        <f t="shared" si="33"/>
        <v>0</v>
      </c>
      <c r="K147" s="134"/>
    </row>
    <row r="148" spans="1:11" s="35" customFormat="1" ht="25.5">
      <c r="A148" s="99" t="s">
        <v>253</v>
      </c>
      <c r="B148" s="135" t="s">
        <v>0</v>
      </c>
      <c r="C148" s="135" t="s">
        <v>135</v>
      </c>
      <c r="D148" s="137"/>
      <c r="E148" s="137">
        <v>35</v>
      </c>
      <c r="F148" s="137">
        <v>24.2</v>
      </c>
      <c r="G148" s="137">
        <v>35</v>
      </c>
      <c r="H148" s="89">
        <v>70</v>
      </c>
      <c r="I148" s="137">
        <v>70</v>
      </c>
      <c r="J148" s="143">
        <f t="shared" si="33"/>
        <v>200</v>
      </c>
      <c r="K148" s="134">
        <f t="shared" si="27"/>
        <v>1</v>
      </c>
    </row>
    <row r="149" spans="1:11" s="35" customFormat="1" ht="26.25">
      <c r="A149" s="229" t="s">
        <v>310</v>
      </c>
      <c r="B149" s="135" t="s">
        <v>0</v>
      </c>
      <c r="C149" s="135" t="s">
        <v>135</v>
      </c>
      <c r="D149" s="137"/>
      <c r="E149" s="137"/>
      <c r="F149" s="137"/>
      <c r="G149" s="137"/>
      <c r="H149" s="137"/>
      <c r="I149" s="137"/>
      <c r="J149" s="143"/>
      <c r="K149" s="134"/>
    </row>
    <row r="150" spans="1:11" s="35" customFormat="1" ht="26.25">
      <c r="A150" s="228" t="s">
        <v>314</v>
      </c>
      <c r="B150" s="135" t="s">
        <v>0</v>
      </c>
      <c r="C150" s="135" t="s">
        <v>135</v>
      </c>
      <c r="D150" s="137"/>
      <c r="E150" s="137"/>
      <c r="F150" s="137"/>
      <c r="G150" s="137"/>
      <c r="H150" s="137"/>
      <c r="I150" s="137"/>
      <c r="J150" s="143"/>
      <c r="K150" s="134"/>
    </row>
    <row r="151" spans="1:11" s="35" customFormat="1" ht="33" customHeight="1">
      <c r="A151" s="228" t="s">
        <v>323</v>
      </c>
      <c r="B151" s="135" t="s">
        <v>0</v>
      </c>
      <c r="C151" s="135" t="s">
        <v>135</v>
      </c>
      <c r="D151" s="137"/>
      <c r="E151" s="137"/>
      <c r="F151" s="137"/>
      <c r="G151" s="137"/>
      <c r="H151" s="158">
        <v>100</v>
      </c>
      <c r="I151" s="141">
        <v>425</v>
      </c>
      <c r="J151" s="143"/>
      <c r="K151" s="134">
        <f t="shared" si="27"/>
        <v>0.23529411764705882</v>
      </c>
    </row>
    <row r="152" spans="1:11" s="35" customFormat="1" ht="42" customHeight="1" hidden="1">
      <c r="A152" s="228" t="s">
        <v>319</v>
      </c>
      <c r="B152" s="135" t="s">
        <v>0</v>
      </c>
      <c r="C152" s="135" t="s">
        <v>135</v>
      </c>
      <c r="D152" s="137"/>
      <c r="E152" s="137"/>
      <c r="F152" s="137"/>
      <c r="G152" s="137"/>
      <c r="H152" s="137"/>
      <c r="I152" s="137"/>
      <c r="J152" s="143" t="e">
        <f t="shared" si="33"/>
        <v>#DIV/0!</v>
      </c>
      <c r="K152" s="134" t="e">
        <f t="shared" si="27"/>
        <v>#DIV/0!</v>
      </c>
    </row>
    <row r="153" spans="1:11" ht="15.75">
      <c r="A153" s="81" t="s">
        <v>50</v>
      </c>
      <c r="B153" s="135" t="s">
        <v>0</v>
      </c>
      <c r="C153" s="135" t="s">
        <v>136</v>
      </c>
      <c r="D153" s="143">
        <f aca="true" t="shared" si="35" ref="D153:I153">D154+D155+D156+D157+D158</f>
        <v>0</v>
      </c>
      <c r="E153" s="143">
        <f t="shared" si="35"/>
        <v>23564.271</v>
      </c>
      <c r="F153" s="143">
        <f t="shared" si="35"/>
        <v>15129.1</v>
      </c>
      <c r="G153" s="143">
        <f t="shared" si="35"/>
        <v>23824.3</v>
      </c>
      <c r="H153" s="143">
        <f t="shared" si="35"/>
        <v>23309.5</v>
      </c>
      <c r="I153" s="143">
        <f t="shared" si="35"/>
        <v>23309.5</v>
      </c>
      <c r="J153" s="143">
        <f t="shared" si="33"/>
        <v>97.83918100426875</v>
      </c>
      <c r="K153" s="134">
        <f t="shared" si="27"/>
        <v>1</v>
      </c>
    </row>
    <row r="154" spans="1:11" s="35" customFormat="1" ht="15.75">
      <c r="A154" s="99" t="s">
        <v>176</v>
      </c>
      <c r="B154" s="135" t="s">
        <v>0</v>
      </c>
      <c r="C154" s="135" t="s">
        <v>136</v>
      </c>
      <c r="D154" s="137"/>
      <c r="E154" s="137">
        <v>403.871</v>
      </c>
      <c r="F154" s="137">
        <v>319.1</v>
      </c>
      <c r="G154" s="137">
        <v>438.1</v>
      </c>
      <c r="H154" s="89">
        <v>491</v>
      </c>
      <c r="I154" s="137">
        <v>491</v>
      </c>
      <c r="J154" s="143">
        <f t="shared" si="33"/>
        <v>112.0748687514266</v>
      </c>
      <c r="K154" s="134">
        <f t="shared" si="27"/>
        <v>1</v>
      </c>
    </row>
    <row r="155" spans="1:11" s="35" customFormat="1" ht="25.5">
      <c r="A155" s="99" t="s">
        <v>247</v>
      </c>
      <c r="B155" s="135" t="s">
        <v>0</v>
      </c>
      <c r="C155" s="135" t="s">
        <v>136</v>
      </c>
      <c r="D155" s="137"/>
      <c r="E155" s="137">
        <v>14755.1</v>
      </c>
      <c r="F155" s="137">
        <v>10658</v>
      </c>
      <c r="G155" s="137">
        <v>14913</v>
      </c>
      <c r="H155" s="89">
        <v>16298.7</v>
      </c>
      <c r="I155" s="137">
        <v>16298.7</v>
      </c>
      <c r="J155" s="143">
        <f t="shared" si="33"/>
        <v>109.29189297927984</v>
      </c>
      <c r="K155" s="134">
        <f t="shared" si="27"/>
        <v>1</v>
      </c>
    </row>
    <row r="156" spans="1:11" s="35" customFormat="1" ht="15.75">
      <c r="A156" s="99" t="s">
        <v>181</v>
      </c>
      <c r="B156" s="135" t="s">
        <v>0</v>
      </c>
      <c r="C156" s="135" t="s">
        <v>136</v>
      </c>
      <c r="D156" s="137"/>
      <c r="E156" s="137">
        <v>2076.8</v>
      </c>
      <c r="F156" s="137">
        <v>1376.1</v>
      </c>
      <c r="G156" s="137">
        <v>2087.2</v>
      </c>
      <c r="H156" s="89">
        <v>2130.4</v>
      </c>
      <c r="I156" s="137">
        <v>2130.4</v>
      </c>
      <c r="J156" s="143">
        <f t="shared" si="33"/>
        <v>102.06975852817173</v>
      </c>
      <c r="K156" s="134">
        <f t="shared" si="27"/>
        <v>1</v>
      </c>
    </row>
    <row r="157" spans="1:11" s="35" customFormat="1" ht="15.75">
      <c r="A157" s="99" t="s">
        <v>182</v>
      </c>
      <c r="B157" s="135" t="s">
        <v>0</v>
      </c>
      <c r="C157" s="135" t="s">
        <v>136</v>
      </c>
      <c r="D157" s="137"/>
      <c r="E157" s="137">
        <v>932</v>
      </c>
      <c r="F157" s="137">
        <v>615.9</v>
      </c>
      <c r="G157" s="137">
        <v>932</v>
      </c>
      <c r="H157" s="89">
        <v>904.3</v>
      </c>
      <c r="I157" s="137">
        <v>904.3</v>
      </c>
      <c r="J157" s="143">
        <f t="shared" si="33"/>
        <v>97.02789699570815</v>
      </c>
      <c r="K157" s="134">
        <f t="shared" si="27"/>
        <v>1</v>
      </c>
    </row>
    <row r="158" spans="1:11" s="35" customFormat="1" ht="25.5">
      <c r="A158" s="99" t="s">
        <v>180</v>
      </c>
      <c r="B158" s="135" t="s">
        <v>0</v>
      </c>
      <c r="C158" s="135" t="s">
        <v>136</v>
      </c>
      <c r="D158" s="137"/>
      <c r="E158" s="137">
        <v>5396.5</v>
      </c>
      <c r="F158" s="137">
        <v>2160</v>
      </c>
      <c r="G158" s="137">
        <v>5454</v>
      </c>
      <c r="H158" s="89">
        <v>3485.1</v>
      </c>
      <c r="I158" s="137">
        <v>3485.1</v>
      </c>
      <c r="J158" s="143">
        <f t="shared" si="33"/>
        <v>63.8998899889989</v>
      </c>
      <c r="K158" s="134">
        <f>H158/I158</f>
        <v>1</v>
      </c>
    </row>
    <row r="159" spans="1:11" ht="15.75">
      <c r="A159" s="81" t="s">
        <v>51</v>
      </c>
      <c r="B159" s="135" t="s">
        <v>0</v>
      </c>
      <c r="C159" s="135" t="s">
        <v>137</v>
      </c>
      <c r="D159" s="136">
        <f aca="true" t="shared" si="36" ref="D159:I159">D160</f>
        <v>0</v>
      </c>
      <c r="E159" s="136">
        <f t="shared" si="36"/>
        <v>75</v>
      </c>
      <c r="F159" s="136">
        <f t="shared" si="36"/>
        <v>43.3</v>
      </c>
      <c r="G159" s="136">
        <f t="shared" si="36"/>
        <v>75</v>
      </c>
      <c r="H159" s="160">
        <f t="shared" si="36"/>
        <v>85.9</v>
      </c>
      <c r="I159" s="136">
        <f t="shared" si="36"/>
        <v>85.9</v>
      </c>
      <c r="J159" s="143">
        <f t="shared" si="33"/>
        <v>114.53333333333333</v>
      </c>
      <c r="K159" s="134">
        <f t="shared" si="27"/>
        <v>1</v>
      </c>
    </row>
    <row r="160" spans="1:11" s="35" customFormat="1" ht="15.75">
      <c r="A160" s="81" t="s">
        <v>162</v>
      </c>
      <c r="B160" s="135" t="s">
        <v>0</v>
      </c>
      <c r="C160" s="135" t="s">
        <v>137</v>
      </c>
      <c r="D160" s="141"/>
      <c r="E160" s="141">
        <v>75</v>
      </c>
      <c r="F160" s="141">
        <v>43.3</v>
      </c>
      <c r="G160" s="141">
        <v>75</v>
      </c>
      <c r="H160" s="158">
        <v>85.9</v>
      </c>
      <c r="I160" s="141">
        <v>85.9</v>
      </c>
      <c r="J160" s="143">
        <f t="shared" si="33"/>
        <v>114.53333333333333</v>
      </c>
      <c r="K160" s="134">
        <f t="shared" si="27"/>
        <v>1</v>
      </c>
    </row>
    <row r="161" spans="1:11" s="35" customFormat="1" ht="15.75">
      <c r="A161" s="77" t="s">
        <v>46</v>
      </c>
      <c r="B161" s="151" t="s">
        <v>1</v>
      </c>
      <c r="C161" s="151" t="s">
        <v>134</v>
      </c>
      <c r="D161" s="146"/>
      <c r="E161" s="146">
        <v>160</v>
      </c>
      <c r="F161" s="146">
        <v>118.2</v>
      </c>
      <c r="G161" s="146">
        <v>160</v>
      </c>
      <c r="H161" s="162">
        <v>200</v>
      </c>
      <c r="I161" s="146">
        <v>200</v>
      </c>
      <c r="J161" s="143">
        <f t="shared" si="33"/>
        <v>125</v>
      </c>
      <c r="K161" s="134">
        <f t="shared" si="27"/>
        <v>1</v>
      </c>
    </row>
    <row r="162" spans="1:11" s="23" customFormat="1" ht="15.75">
      <c r="A162" s="77" t="s">
        <v>340</v>
      </c>
      <c r="B162" s="132"/>
      <c r="C162" s="132"/>
      <c r="D162" s="143">
        <f>D163+D166+D170</f>
        <v>0</v>
      </c>
      <c r="E162" s="143">
        <f>E163+E166+E170</f>
        <v>16034.4</v>
      </c>
      <c r="F162" s="143">
        <f>F163+F166+F170</f>
        <v>11572.8</v>
      </c>
      <c r="G162" s="143">
        <f>G163+G166+G170</f>
        <v>16073.999999999998</v>
      </c>
      <c r="H162" s="143">
        <f>H163+H166+H170+H171</f>
        <v>21795.8</v>
      </c>
      <c r="I162" s="143">
        <f>I163+I166+I170</f>
        <v>17295.8</v>
      </c>
      <c r="J162" s="143">
        <f t="shared" si="33"/>
        <v>135.5966156526067</v>
      </c>
      <c r="K162" s="134">
        <f t="shared" si="27"/>
        <v>1.2601787717249275</v>
      </c>
    </row>
    <row r="163" spans="1:11" ht="25.5">
      <c r="A163" s="81" t="s">
        <v>18</v>
      </c>
      <c r="B163" s="135" t="s">
        <v>138</v>
      </c>
      <c r="C163" s="135" t="s">
        <v>132</v>
      </c>
      <c r="D163" s="136">
        <f aca="true" t="shared" si="37" ref="D163:I163">D164+D165</f>
        <v>0</v>
      </c>
      <c r="E163" s="136">
        <f t="shared" si="37"/>
        <v>14076.9</v>
      </c>
      <c r="F163" s="136">
        <f t="shared" si="37"/>
        <v>10071</v>
      </c>
      <c r="G163" s="136">
        <f t="shared" si="37"/>
        <v>14076.9</v>
      </c>
      <c r="H163" s="155">
        <f t="shared" si="37"/>
        <v>15077.8</v>
      </c>
      <c r="I163" s="136">
        <f t="shared" si="37"/>
        <v>15077.8</v>
      </c>
      <c r="J163" s="143">
        <f t="shared" si="33"/>
        <v>107.11023023535012</v>
      </c>
      <c r="K163" s="134">
        <f t="shared" si="27"/>
        <v>1</v>
      </c>
    </row>
    <row r="164" spans="1:11" s="35" customFormat="1" ht="15.75">
      <c r="A164" s="99" t="s">
        <v>171</v>
      </c>
      <c r="B164" s="156"/>
      <c r="C164" s="156"/>
      <c r="D164" s="137"/>
      <c r="E164" s="137">
        <v>7876.9</v>
      </c>
      <c r="F164" s="137">
        <v>5909.1</v>
      </c>
      <c r="G164" s="137">
        <v>7876.9</v>
      </c>
      <c r="H164" s="166">
        <v>7877.8</v>
      </c>
      <c r="I164" s="139">
        <v>7877.8</v>
      </c>
      <c r="J164" s="143">
        <f t="shared" si="33"/>
        <v>100.01142581472406</v>
      </c>
      <c r="K164" s="134">
        <f t="shared" si="27"/>
        <v>1</v>
      </c>
    </row>
    <row r="165" spans="1:11" s="35" customFormat="1" ht="15.75">
      <c r="A165" s="99" t="s">
        <v>172</v>
      </c>
      <c r="B165" s="156"/>
      <c r="C165" s="156"/>
      <c r="D165" s="137"/>
      <c r="E165" s="137">
        <v>6200</v>
      </c>
      <c r="F165" s="137">
        <v>4161.9</v>
      </c>
      <c r="G165" s="137">
        <v>6200</v>
      </c>
      <c r="H165" s="89">
        <v>7200</v>
      </c>
      <c r="I165" s="137">
        <v>7200</v>
      </c>
      <c r="J165" s="143">
        <f t="shared" si="33"/>
        <v>116.12903225806453</v>
      </c>
      <c r="K165" s="134">
        <f t="shared" si="27"/>
        <v>1</v>
      </c>
    </row>
    <row r="166" spans="1:11" ht="25.5">
      <c r="A166" s="81" t="s">
        <v>20</v>
      </c>
      <c r="B166" s="135"/>
      <c r="C166" s="135"/>
      <c r="D166" s="137">
        <f aca="true" t="shared" si="38" ref="D166:I166">D167+D168+D169</f>
        <v>0</v>
      </c>
      <c r="E166" s="137">
        <f t="shared" si="38"/>
        <v>1485.7</v>
      </c>
      <c r="F166" s="137">
        <f t="shared" si="38"/>
        <v>1030</v>
      </c>
      <c r="G166" s="137">
        <f t="shared" si="38"/>
        <v>1525.3</v>
      </c>
      <c r="H166" s="137">
        <f t="shared" si="38"/>
        <v>1618</v>
      </c>
      <c r="I166" s="137">
        <f t="shared" si="38"/>
        <v>1618</v>
      </c>
      <c r="J166" s="143">
        <f t="shared" si="33"/>
        <v>106.07749295220611</v>
      </c>
      <c r="K166" s="134">
        <f t="shared" si="27"/>
        <v>1</v>
      </c>
    </row>
    <row r="167" spans="1:11" s="35" customFormat="1" ht="30.75" customHeight="1">
      <c r="A167" s="99" t="s">
        <v>278</v>
      </c>
      <c r="B167" s="138" t="s">
        <v>142</v>
      </c>
      <c r="C167" s="138" t="s">
        <v>132</v>
      </c>
      <c r="D167" s="137"/>
      <c r="E167" s="137"/>
      <c r="F167" s="137">
        <v>0</v>
      </c>
      <c r="G167" s="137">
        <v>39.6</v>
      </c>
      <c r="H167" s="89">
        <v>37.6</v>
      </c>
      <c r="I167" s="137">
        <v>37.6</v>
      </c>
      <c r="J167" s="143">
        <f t="shared" si="33"/>
        <v>94.94949494949495</v>
      </c>
      <c r="K167" s="134">
        <f t="shared" si="27"/>
        <v>1</v>
      </c>
    </row>
    <row r="168" spans="1:11" s="80" customFormat="1" ht="15.75">
      <c r="A168" s="77" t="s">
        <v>241</v>
      </c>
      <c r="B168" s="151" t="s">
        <v>134</v>
      </c>
      <c r="C168" s="151" t="s">
        <v>135</v>
      </c>
      <c r="D168" s="146"/>
      <c r="E168" s="146">
        <v>1316</v>
      </c>
      <c r="F168" s="146">
        <v>860.3</v>
      </c>
      <c r="G168" s="146">
        <v>1316</v>
      </c>
      <c r="H168" s="162">
        <v>1423.9</v>
      </c>
      <c r="I168" s="146">
        <v>1423.9</v>
      </c>
      <c r="J168" s="143">
        <f t="shared" si="33"/>
        <v>108.19908814589667</v>
      </c>
      <c r="K168" s="134">
        <f t="shared" si="27"/>
        <v>1</v>
      </c>
    </row>
    <row r="169" spans="1:11" s="80" customFormat="1" ht="15.75">
      <c r="A169" s="77" t="s">
        <v>248</v>
      </c>
      <c r="B169" s="151" t="s">
        <v>142</v>
      </c>
      <c r="C169" s="151" t="s">
        <v>132</v>
      </c>
      <c r="D169" s="146"/>
      <c r="E169" s="146">
        <v>169.7</v>
      </c>
      <c r="F169" s="146">
        <v>169.7</v>
      </c>
      <c r="G169" s="146">
        <v>169.7</v>
      </c>
      <c r="H169" s="162">
        <v>156.5</v>
      </c>
      <c r="I169" s="146">
        <v>156.5</v>
      </c>
      <c r="J169" s="143">
        <f t="shared" si="33"/>
        <v>92.22156747200944</v>
      </c>
      <c r="K169" s="134">
        <f t="shared" si="27"/>
        <v>1</v>
      </c>
    </row>
    <row r="170" spans="1:11" s="80" customFormat="1" ht="25.5">
      <c r="A170" s="77" t="s">
        <v>322</v>
      </c>
      <c r="B170" s="151" t="s">
        <v>138</v>
      </c>
      <c r="C170" s="151" t="s">
        <v>135</v>
      </c>
      <c r="D170" s="146"/>
      <c r="E170" s="146">
        <v>471.8</v>
      </c>
      <c r="F170" s="146">
        <v>471.8</v>
      </c>
      <c r="G170" s="146">
        <v>471.8</v>
      </c>
      <c r="H170" s="162">
        <v>600</v>
      </c>
      <c r="I170" s="146">
        <v>600</v>
      </c>
      <c r="J170" s="143">
        <f t="shared" si="33"/>
        <v>127.17253073336158</v>
      </c>
      <c r="K170" s="134">
        <f t="shared" si="27"/>
        <v>1</v>
      </c>
    </row>
    <row r="171" spans="1:11" s="35" customFormat="1" ht="15.75">
      <c r="A171" s="99" t="s">
        <v>263</v>
      </c>
      <c r="B171" s="138" t="s">
        <v>138</v>
      </c>
      <c r="C171" s="138" t="s">
        <v>134</v>
      </c>
      <c r="D171" s="137"/>
      <c r="E171" s="137">
        <v>5000</v>
      </c>
      <c r="F171" s="137">
        <v>5000</v>
      </c>
      <c r="G171" s="137">
        <v>5000</v>
      </c>
      <c r="H171" s="89">
        <v>4500</v>
      </c>
      <c r="I171" s="137">
        <v>5742.5</v>
      </c>
      <c r="J171" s="143">
        <f t="shared" si="33"/>
        <v>90</v>
      </c>
      <c r="K171" s="134">
        <f t="shared" si="27"/>
        <v>0.783630822812364</v>
      </c>
    </row>
    <row r="172" spans="1:11" ht="15.75">
      <c r="A172" s="77" t="s">
        <v>131</v>
      </c>
      <c r="B172" s="132"/>
      <c r="C172" s="132"/>
      <c r="D172" s="143">
        <f aca="true" t="shared" si="39" ref="D172:I172">D12+D52+D57+D73+D83+D87+D135+D138+D140+D161+D162</f>
        <v>88336.40000000001</v>
      </c>
      <c r="E172" s="143">
        <f t="shared" si="39"/>
        <v>288376.771</v>
      </c>
      <c r="F172" s="143">
        <f t="shared" si="39"/>
        <v>204429.3</v>
      </c>
      <c r="G172" s="143">
        <f t="shared" si="39"/>
        <v>196760.7</v>
      </c>
      <c r="H172" s="143">
        <f t="shared" si="39"/>
        <v>331558.7</v>
      </c>
      <c r="I172" s="143">
        <f t="shared" si="39"/>
        <v>379884.30000000005</v>
      </c>
      <c r="J172" s="143">
        <f t="shared" si="33"/>
        <v>168.50859953232532</v>
      </c>
      <c r="K172" s="134">
        <f t="shared" si="27"/>
        <v>0.8727886359083541</v>
      </c>
    </row>
    <row r="173" spans="1:11" ht="15.75">
      <c r="A173" s="230"/>
      <c r="B173" s="59"/>
      <c r="C173" s="59"/>
      <c r="D173" s="61"/>
      <c r="E173" s="61"/>
      <c r="F173" s="61"/>
      <c r="G173" s="61"/>
      <c r="H173" s="61"/>
      <c r="I173" s="61"/>
      <c r="J173" s="167"/>
      <c r="K173" s="60"/>
    </row>
    <row r="174" spans="1:11" ht="15.75">
      <c r="A174" s="230"/>
      <c r="B174" s="59"/>
      <c r="C174" s="59"/>
      <c r="D174" s="61"/>
      <c r="E174" s="61"/>
      <c r="F174" s="61"/>
      <c r="G174" s="61"/>
      <c r="H174" s="61"/>
      <c r="I174" s="61"/>
      <c r="J174" s="167"/>
      <c r="K174" s="60"/>
    </row>
    <row r="175" spans="1:11" ht="15.75">
      <c r="A175" s="231"/>
      <c r="B175" s="24"/>
      <c r="C175" s="24"/>
      <c r="D175" s="24"/>
      <c r="E175" s="24"/>
      <c r="F175" s="24"/>
      <c r="G175" s="24"/>
      <c r="H175" s="17"/>
      <c r="J175" s="167"/>
      <c r="K175" s="27"/>
    </row>
    <row r="176" spans="1:11" ht="58.5" customHeight="1">
      <c r="A176" s="211" t="s">
        <v>2</v>
      </c>
      <c r="B176" s="18" t="s">
        <v>129</v>
      </c>
      <c r="C176" s="7" t="s">
        <v>130</v>
      </c>
      <c r="D176" s="38" t="s">
        <v>259</v>
      </c>
      <c r="E176" s="38" t="s">
        <v>264</v>
      </c>
      <c r="F176" s="38" t="s">
        <v>265</v>
      </c>
      <c r="G176" s="38" t="s">
        <v>266</v>
      </c>
      <c r="H176" s="39" t="s">
        <v>321</v>
      </c>
      <c r="I176" s="40" t="s">
        <v>260</v>
      </c>
      <c r="J176" s="40" t="s">
        <v>342</v>
      </c>
      <c r="K176" s="40" t="s">
        <v>341</v>
      </c>
    </row>
    <row r="177" spans="1:11" ht="26.25">
      <c r="A177" s="217" t="s">
        <v>184</v>
      </c>
      <c r="B177" s="57"/>
      <c r="C177" s="57"/>
      <c r="D177" s="55">
        <f aca="true" t="shared" si="40" ref="D177:I177">D14+D17+D18+D21+D26+D27+D28+D29+D30+D32+D40+D116+D157</f>
        <v>16348.8</v>
      </c>
      <c r="E177" s="55">
        <f t="shared" si="40"/>
        <v>24311.599999999995</v>
      </c>
      <c r="F177" s="55">
        <f t="shared" si="40"/>
        <v>18601.300000000003</v>
      </c>
      <c r="G177" s="55">
        <f t="shared" si="40"/>
        <v>25081.699999999997</v>
      </c>
      <c r="H177" s="55">
        <f t="shared" si="40"/>
        <v>31985.100000000006</v>
      </c>
      <c r="I177" s="55">
        <f t="shared" si="40"/>
        <v>37262.50000000001</v>
      </c>
      <c r="J177" s="147">
        <f>H177/G177*100</f>
        <v>127.52365270296676</v>
      </c>
      <c r="K177" s="45">
        <f>H177/I177</f>
        <v>0.8583723582690372</v>
      </c>
    </row>
    <row r="180" spans="1:2" ht="15.75">
      <c r="A180" s="70" t="s">
        <v>218</v>
      </c>
      <c r="B180" s="1" t="s">
        <v>343</v>
      </c>
    </row>
    <row r="182" ht="15.75">
      <c r="H182" s="114"/>
    </row>
    <row r="183" ht="15.75">
      <c r="A183" s="70" t="s">
        <v>344</v>
      </c>
    </row>
  </sheetData>
  <sheetProtection/>
  <mergeCells count="1">
    <mergeCell ref="A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5"/>
  <sheetViews>
    <sheetView zoomScalePageLayoutView="0" workbookViewId="0" topLeftCell="A1">
      <selection activeCell="B10" sqref="B10:B11"/>
    </sheetView>
  </sheetViews>
  <sheetFormatPr defaultColWidth="14.125" defaultRowHeight="12.75"/>
  <cols>
    <col min="1" max="1" width="49.25390625" style="1" customWidth="1"/>
    <col min="2" max="2" width="10.875" style="1" customWidth="1"/>
    <col min="3" max="3" width="8.875" style="1" customWidth="1"/>
    <col min="4" max="4" width="0.2421875" style="1" hidden="1" customWidth="1"/>
    <col min="5" max="16384" width="14.125" style="1" customWidth="1"/>
  </cols>
  <sheetData>
    <row r="1" ht="15.75">
      <c r="A1" s="2"/>
    </row>
    <row r="2" spans="1:11" ht="15.75" customHeight="1">
      <c r="A2" s="419" t="s">
        <v>338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11" ht="15.75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</row>
    <row r="4" spans="1:8" ht="15.75">
      <c r="A4" s="25"/>
      <c r="B4" s="25"/>
      <c r="C4" s="25"/>
      <c r="D4" s="25"/>
      <c r="E4" s="25"/>
      <c r="F4" s="25"/>
      <c r="G4" s="25"/>
      <c r="H4" s="25"/>
    </row>
    <row r="5" spans="1:8" ht="15.75">
      <c r="A5" s="5"/>
      <c r="B5" s="5"/>
      <c r="H5" s="5" t="s">
        <v>144</v>
      </c>
    </row>
    <row r="6" spans="1:11" ht="55.5" customHeight="1">
      <c r="A6" s="8" t="s">
        <v>2</v>
      </c>
      <c r="B6" s="18" t="s">
        <v>129</v>
      </c>
      <c r="C6" s="7" t="s">
        <v>130</v>
      </c>
      <c r="D6" s="38" t="s">
        <v>259</v>
      </c>
      <c r="E6" s="38" t="s">
        <v>264</v>
      </c>
      <c r="F6" s="38" t="s">
        <v>265</v>
      </c>
      <c r="G6" s="38" t="s">
        <v>266</v>
      </c>
      <c r="H6" s="39" t="s">
        <v>261</v>
      </c>
      <c r="I6" s="40" t="s">
        <v>260</v>
      </c>
      <c r="J6" s="40" t="s">
        <v>342</v>
      </c>
      <c r="K6" s="40" t="s">
        <v>341</v>
      </c>
    </row>
    <row r="7" spans="1:11" ht="15.75">
      <c r="A7" s="94" t="s">
        <v>188</v>
      </c>
      <c r="B7" s="18"/>
      <c r="C7" s="7"/>
      <c r="D7" s="47">
        <v>69259</v>
      </c>
      <c r="E7" s="47">
        <v>64928</v>
      </c>
      <c r="F7" s="47"/>
      <c r="G7" s="47"/>
      <c r="H7" s="47">
        <v>51902.7</v>
      </c>
      <c r="I7" s="47">
        <v>51902.7</v>
      </c>
      <c r="J7" s="47"/>
      <c r="K7" s="40"/>
    </row>
    <row r="8" spans="1:11" ht="31.5">
      <c r="A8" s="94" t="s">
        <v>189</v>
      </c>
      <c r="B8" s="18"/>
      <c r="C8" s="7"/>
      <c r="D8" s="47">
        <v>99395</v>
      </c>
      <c r="E8" s="47">
        <v>75475</v>
      </c>
      <c r="F8" s="47"/>
      <c r="G8" s="47"/>
      <c r="H8" s="47">
        <v>79697.2</v>
      </c>
      <c r="I8" s="47">
        <v>79697.2</v>
      </c>
      <c r="J8" s="47"/>
      <c r="K8" s="40"/>
    </row>
    <row r="9" spans="1:11" ht="31.5">
      <c r="A9" s="94" t="s">
        <v>190</v>
      </c>
      <c r="B9" s="18"/>
      <c r="C9" s="7"/>
      <c r="D9" s="47">
        <v>16468</v>
      </c>
      <c r="E9" s="47">
        <v>27385.7</v>
      </c>
      <c r="F9" s="47"/>
      <c r="G9" s="47"/>
      <c r="H9" s="47">
        <v>43286.4</v>
      </c>
      <c r="I9" s="47">
        <v>43286.4</v>
      </c>
      <c r="J9" s="47"/>
      <c r="K9" s="40"/>
    </row>
    <row r="10" spans="1:11" ht="31.5">
      <c r="A10" s="94" t="s">
        <v>191</v>
      </c>
      <c r="B10" s="18"/>
      <c r="C10" s="7"/>
      <c r="D10" s="47">
        <v>7093.1</v>
      </c>
      <c r="E10" s="47">
        <v>7797</v>
      </c>
      <c r="F10" s="47"/>
      <c r="G10" s="47"/>
      <c r="H10" s="47">
        <v>7879.7</v>
      </c>
      <c r="I10" s="47">
        <v>7879.7</v>
      </c>
      <c r="J10" s="47"/>
      <c r="K10" s="40"/>
    </row>
    <row r="11" spans="1:11" s="23" customFormat="1" ht="15.75">
      <c r="A11" s="95" t="s">
        <v>192</v>
      </c>
      <c r="B11" s="50"/>
      <c r="C11" s="51"/>
      <c r="D11" s="52">
        <f>D7+D8+D9+D10</f>
        <v>192215.1</v>
      </c>
      <c r="E11" s="52">
        <f>E7+E8+E9+E10</f>
        <v>175585.7</v>
      </c>
      <c r="F11" s="52"/>
      <c r="G11" s="52"/>
      <c r="H11" s="52">
        <f>H7+H8+H9+H10</f>
        <v>182766</v>
      </c>
      <c r="I11" s="52">
        <f>I7+I8+I9+I10</f>
        <v>182766</v>
      </c>
      <c r="J11" s="52"/>
      <c r="K11" s="54"/>
    </row>
    <row r="12" spans="1:11" ht="15.75">
      <c r="A12" s="19" t="s">
        <v>24</v>
      </c>
      <c r="B12" s="132" t="s">
        <v>132</v>
      </c>
      <c r="C12" s="132" t="s">
        <v>133</v>
      </c>
      <c r="D12" s="133">
        <f aca="true" t="shared" si="0" ref="D12:I12">D13+D16+D21+D23+D24+D25</f>
        <v>15318.7</v>
      </c>
      <c r="E12" s="133">
        <f t="shared" si="0"/>
        <v>31356.7</v>
      </c>
      <c r="F12" s="133">
        <f t="shared" si="0"/>
        <v>14829.7</v>
      </c>
      <c r="G12" s="133">
        <f t="shared" si="0"/>
        <v>25248.7</v>
      </c>
      <c r="H12" s="133">
        <f t="shared" si="0"/>
        <v>48783.100000000006</v>
      </c>
      <c r="I12" s="133">
        <f t="shared" si="0"/>
        <v>59109.8</v>
      </c>
      <c r="J12" s="133"/>
      <c r="K12" s="134">
        <f>H12/I12</f>
        <v>0.8252963129633327</v>
      </c>
    </row>
    <row r="13" spans="1:11" ht="63">
      <c r="A13" s="21" t="s">
        <v>25</v>
      </c>
      <c r="B13" s="135" t="s">
        <v>132</v>
      </c>
      <c r="C13" s="135" t="s">
        <v>135</v>
      </c>
      <c r="D13" s="136">
        <f aca="true" t="shared" si="1" ref="D13:I13">D14+D15</f>
        <v>2192.3999999999996</v>
      </c>
      <c r="E13" s="136">
        <f t="shared" si="1"/>
        <v>2676</v>
      </c>
      <c r="F13" s="136">
        <f t="shared" si="1"/>
        <v>2028.4</v>
      </c>
      <c r="G13" s="136">
        <f t="shared" si="1"/>
        <v>2792</v>
      </c>
      <c r="H13" s="136">
        <f t="shared" si="1"/>
        <v>3449.8</v>
      </c>
      <c r="I13" s="136">
        <f t="shared" si="1"/>
        <v>3949.8</v>
      </c>
      <c r="J13" s="136"/>
      <c r="K13" s="134">
        <f aca="true" t="shared" si="2" ref="K13:K76">H13/I13</f>
        <v>0.8734113119651628</v>
      </c>
    </row>
    <row r="14" spans="1:11" s="35" customFormat="1" ht="15.75">
      <c r="A14" s="122" t="s">
        <v>186</v>
      </c>
      <c r="B14" s="135" t="s">
        <v>132</v>
      </c>
      <c r="C14" s="135" t="s">
        <v>135</v>
      </c>
      <c r="D14" s="141">
        <v>2052.2</v>
      </c>
      <c r="E14" s="141">
        <v>2476</v>
      </c>
      <c r="F14" s="141">
        <v>1986.4</v>
      </c>
      <c r="G14" s="141">
        <v>2592</v>
      </c>
      <c r="H14" s="158">
        <v>3093.9</v>
      </c>
      <c r="I14" s="141">
        <v>3593.9</v>
      </c>
      <c r="J14" s="141"/>
      <c r="K14" s="134">
        <f t="shared" si="2"/>
        <v>0.8608753721583795</v>
      </c>
    </row>
    <row r="15" spans="1:11" s="35" customFormat="1" ht="15.75">
      <c r="A15" s="122" t="s">
        <v>194</v>
      </c>
      <c r="B15" s="135" t="s">
        <v>132</v>
      </c>
      <c r="C15" s="135" t="s">
        <v>135</v>
      </c>
      <c r="D15" s="141">
        <v>140.2</v>
      </c>
      <c r="E15" s="141">
        <v>200</v>
      </c>
      <c r="F15" s="141">
        <v>42</v>
      </c>
      <c r="G15" s="141">
        <v>200</v>
      </c>
      <c r="H15" s="158">
        <v>355.9</v>
      </c>
      <c r="I15" s="141">
        <v>355.9</v>
      </c>
      <c r="J15" s="141"/>
      <c r="K15" s="134">
        <f t="shared" si="2"/>
        <v>1</v>
      </c>
    </row>
    <row r="16" spans="1:11" ht="63">
      <c r="A16" s="21" t="s">
        <v>26</v>
      </c>
      <c r="B16" s="135" t="s">
        <v>132</v>
      </c>
      <c r="C16" s="135" t="s">
        <v>136</v>
      </c>
      <c r="D16" s="136">
        <f aca="true" t="shared" si="3" ref="D16:I16">D17+D18+D19</f>
        <v>13030.1</v>
      </c>
      <c r="E16" s="136">
        <f t="shared" si="3"/>
        <v>12782</v>
      </c>
      <c r="F16" s="136">
        <f t="shared" si="3"/>
        <v>10448.7</v>
      </c>
      <c r="G16" s="136">
        <f t="shared" si="3"/>
        <v>15811</v>
      </c>
      <c r="H16" s="160">
        <f t="shared" si="3"/>
        <v>17518.600000000002</v>
      </c>
      <c r="I16" s="136">
        <f t="shared" si="3"/>
        <v>22091.5</v>
      </c>
      <c r="J16" s="136"/>
      <c r="K16" s="134">
        <f t="shared" si="2"/>
        <v>0.793001833284295</v>
      </c>
    </row>
    <row r="17" spans="1:11" s="35" customFormat="1" ht="15.75">
      <c r="A17" s="122" t="s">
        <v>195</v>
      </c>
      <c r="B17" s="135" t="s">
        <v>132</v>
      </c>
      <c r="C17" s="135" t="s">
        <v>136</v>
      </c>
      <c r="D17" s="137">
        <v>12190.9</v>
      </c>
      <c r="E17" s="137">
        <v>11868</v>
      </c>
      <c r="F17" s="137">
        <v>9677.2</v>
      </c>
      <c r="G17" s="137">
        <v>14861</v>
      </c>
      <c r="H17" s="158">
        <v>16484.7</v>
      </c>
      <c r="I17" s="137">
        <v>21057.6</v>
      </c>
      <c r="J17" s="137"/>
      <c r="K17" s="134">
        <f t="shared" si="2"/>
        <v>0.7828385001139732</v>
      </c>
    </row>
    <row r="18" spans="1:11" s="35" customFormat="1" ht="15.75">
      <c r="A18" s="122" t="s">
        <v>196</v>
      </c>
      <c r="B18" s="135" t="s">
        <v>132</v>
      </c>
      <c r="C18" s="135" t="s">
        <v>136</v>
      </c>
      <c r="D18" s="137">
        <v>839.2</v>
      </c>
      <c r="E18" s="137">
        <v>894</v>
      </c>
      <c r="F18" s="137">
        <v>771.5</v>
      </c>
      <c r="G18" s="137">
        <v>930</v>
      </c>
      <c r="H18" s="158">
        <v>1033.9</v>
      </c>
      <c r="I18" s="137">
        <v>1033.9</v>
      </c>
      <c r="J18" s="137"/>
      <c r="K18" s="134">
        <f t="shared" si="2"/>
        <v>1</v>
      </c>
    </row>
    <row r="19" spans="1:11" s="35" customFormat="1" ht="15.75">
      <c r="A19" s="122" t="s">
        <v>328</v>
      </c>
      <c r="B19" s="135" t="s">
        <v>132</v>
      </c>
      <c r="C19" s="135" t="s">
        <v>136</v>
      </c>
      <c r="D19" s="137"/>
      <c r="E19" s="137">
        <v>20</v>
      </c>
      <c r="F19" s="137"/>
      <c r="G19" s="137">
        <v>20</v>
      </c>
      <c r="H19" s="137"/>
      <c r="I19" s="137"/>
      <c r="J19" s="137"/>
      <c r="K19" s="134" t="e">
        <f t="shared" si="2"/>
        <v>#DIV/0!</v>
      </c>
    </row>
    <row r="20" spans="1:11" s="35" customFormat="1" ht="15.75">
      <c r="A20" s="122" t="s">
        <v>337</v>
      </c>
      <c r="B20" s="135" t="s">
        <v>132</v>
      </c>
      <c r="C20" s="135" t="s">
        <v>136</v>
      </c>
      <c r="D20" s="137"/>
      <c r="E20" s="137"/>
      <c r="F20" s="137">
        <v>61</v>
      </c>
      <c r="G20" s="137"/>
      <c r="H20" s="137"/>
      <c r="I20" s="137"/>
      <c r="J20" s="137"/>
      <c r="K20" s="134" t="e">
        <f t="shared" si="2"/>
        <v>#DIV/0!</v>
      </c>
    </row>
    <row r="21" spans="1:11" ht="47.25">
      <c r="A21" s="21" t="s">
        <v>27</v>
      </c>
      <c r="B21" s="135" t="s">
        <v>132</v>
      </c>
      <c r="C21" s="135" t="s">
        <v>137</v>
      </c>
      <c r="D21" s="136">
        <f aca="true" t="shared" si="4" ref="D21:I21">D22</f>
        <v>0</v>
      </c>
      <c r="E21" s="136">
        <f t="shared" si="4"/>
        <v>3277</v>
      </c>
      <c r="F21" s="136">
        <f t="shared" si="4"/>
        <v>2352.6</v>
      </c>
      <c r="G21" s="136">
        <f t="shared" si="4"/>
        <v>3277</v>
      </c>
      <c r="H21" s="136">
        <f t="shared" si="4"/>
        <v>4873.7</v>
      </c>
      <c r="I21" s="136">
        <f t="shared" si="4"/>
        <v>4873.7</v>
      </c>
      <c r="J21" s="136"/>
      <c r="K21" s="134">
        <f t="shared" si="2"/>
        <v>1</v>
      </c>
    </row>
    <row r="22" spans="1:11" s="35" customFormat="1" ht="15.75">
      <c r="A22" s="122" t="s">
        <v>163</v>
      </c>
      <c r="B22" s="140" t="s">
        <v>132</v>
      </c>
      <c r="C22" s="140" t="s">
        <v>137</v>
      </c>
      <c r="D22" s="141"/>
      <c r="E22" s="141">
        <v>3277</v>
      </c>
      <c r="F22" s="141">
        <v>2352.6</v>
      </c>
      <c r="G22" s="141">
        <v>3277</v>
      </c>
      <c r="H22" s="159">
        <v>4873.7</v>
      </c>
      <c r="I22" s="142">
        <v>4873.7</v>
      </c>
      <c r="J22" s="142"/>
      <c r="K22" s="134">
        <f t="shared" si="2"/>
        <v>1</v>
      </c>
    </row>
    <row r="23" spans="1:11" s="35" customFormat="1" ht="15.75">
      <c r="A23" s="21" t="s">
        <v>236</v>
      </c>
      <c r="B23" s="140" t="s">
        <v>132</v>
      </c>
      <c r="C23" s="140" t="s">
        <v>141</v>
      </c>
      <c r="D23" s="141">
        <v>0</v>
      </c>
      <c r="E23" s="141">
        <v>100</v>
      </c>
      <c r="F23" s="141"/>
      <c r="G23" s="141">
        <v>100</v>
      </c>
      <c r="H23" s="159">
        <v>100</v>
      </c>
      <c r="I23" s="141">
        <v>100</v>
      </c>
      <c r="J23" s="141"/>
      <c r="K23" s="134">
        <f t="shared" si="2"/>
        <v>1</v>
      </c>
    </row>
    <row r="24" spans="1:11" ht="15.75">
      <c r="A24" s="21" t="s">
        <v>28</v>
      </c>
      <c r="B24" s="135" t="s">
        <v>132</v>
      </c>
      <c r="C24" s="135" t="s">
        <v>1</v>
      </c>
      <c r="D24" s="136">
        <v>0</v>
      </c>
      <c r="E24" s="136">
        <v>131.2</v>
      </c>
      <c r="F24" s="136">
        <v>0</v>
      </c>
      <c r="G24" s="136">
        <v>70</v>
      </c>
      <c r="H24" s="160">
        <v>100</v>
      </c>
      <c r="I24" s="136">
        <v>100</v>
      </c>
      <c r="J24" s="136"/>
      <c r="K24" s="134">
        <f t="shared" si="2"/>
        <v>1</v>
      </c>
    </row>
    <row r="25" spans="1:11" ht="15.75">
      <c r="A25" s="19" t="s">
        <v>29</v>
      </c>
      <c r="B25" s="132" t="s">
        <v>132</v>
      </c>
      <c r="C25" s="132" t="s">
        <v>262</v>
      </c>
      <c r="D25" s="143">
        <f aca="true" t="shared" si="5" ref="D25:I25">D26+D27+D28+D29+D30+D31+D32+D33+D40+D41+D42+D43+D44+D45+D46</f>
        <v>96.2</v>
      </c>
      <c r="E25" s="143">
        <f t="shared" si="5"/>
        <v>12390.5</v>
      </c>
      <c r="F25" s="143">
        <v>0</v>
      </c>
      <c r="G25" s="143">
        <f t="shared" si="5"/>
        <v>3198.7</v>
      </c>
      <c r="H25" s="143">
        <f t="shared" si="5"/>
        <v>22741</v>
      </c>
      <c r="I25" s="143">
        <f t="shared" si="5"/>
        <v>27994.800000000003</v>
      </c>
      <c r="J25" s="143"/>
      <c r="K25" s="134">
        <f t="shared" si="2"/>
        <v>0.812329432608913</v>
      </c>
    </row>
    <row r="26" spans="1:11" ht="15.75">
      <c r="A26" s="74" t="s">
        <v>239</v>
      </c>
      <c r="B26" s="135" t="s">
        <v>132</v>
      </c>
      <c r="C26" s="135" t="s">
        <v>262</v>
      </c>
      <c r="D26" s="144"/>
      <c r="E26" s="144">
        <v>966.6</v>
      </c>
      <c r="F26" s="144">
        <v>618.3</v>
      </c>
      <c r="G26" s="144"/>
      <c r="H26" s="157">
        <v>931</v>
      </c>
      <c r="I26" s="145">
        <v>931</v>
      </c>
      <c r="J26" s="145"/>
      <c r="K26" s="134">
        <f t="shared" si="2"/>
        <v>1</v>
      </c>
    </row>
    <row r="27" spans="1:11" ht="25.5">
      <c r="A27" s="33" t="s">
        <v>222</v>
      </c>
      <c r="B27" s="135" t="s">
        <v>132</v>
      </c>
      <c r="C27" s="135" t="s">
        <v>262</v>
      </c>
      <c r="D27" s="144"/>
      <c r="E27" s="144">
        <v>292</v>
      </c>
      <c r="F27" s="144">
        <v>189.5</v>
      </c>
      <c r="G27" s="144">
        <v>292</v>
      </c>
      <c r="H27" s="157">
        <v>292</v>
      </c>
      <c r="I27" s="145">
        <v>292</v>
      </c>
      <c r="J27" s="145"/>
      <c r="K27" s="134">
        <f t="shared" si="2"/>
        <v>1</v>
      </c>
    </row>
    <row r="28" spans="1:11" ht="25.5">
      <c r="A28" s="33" t="s">
        <v>174</v>
      </c>
      <c r="B28" s="135" t="s">
        <v>132</v>
      </c>
      <c r="C28" s="135" t="s">
        <v>262</v>
      </c>
      <c r="D28" s="144"/>
      <c r="E28" s="144">
        <v>466.3</v>
      </c>
      <c r="F28" s="144">
        <v>273</v>
      </c>
      <c r="G28" s="144">
        <v>466.3</v>
      </c>
      <c r="H28" s="157">
        <v>485.4</v>
      </c>
      <c r="I28" s="145">
        <v>485.4</v>
      </c>
      <c r="J28" s="145"/>
      <c r="K28" s="134">
        <f t="shared" si="2"/>
        <v>1</v>
      </c>
    </row>
    <row r="29" spans="1:11" ht="15.75">
      <c r="A29" s="33" t="s">
        <v>175</v>
      </c>
      <c r="B29" s="135" t="s">
        <v>132</v>
      </c>
      <c r="C29" s="135" t="s">
        <v>262</v>
      </c>
      <c r="D29" s="144"/>
      <c r="E29" s="144">
        <v>133.3</v>
      </c>
      <c r="F29" s="144">
        <v>56.6</v>
      </c>
      <c r="G29" s="144">
        <v>133.3</v>
      </c>
      <c r="H29" s="157">
        <v>141.9</v>
      </c>
      <c r="I29" s="145">
        <v>141.9</v>
      </c>
      <c r="J29" s="145"/>
      <c r="K29" s="134">
        <f t="shared" si="2"/>
        <v>1</v>
      </c>
    </row>
    <row r="30" spans="1:11" ht="15.75">
      <c r="A30" s="99" t="s">
        <v>275</v>
      </c>
      <c r="B30" s="135" t="s">
        <v>132</v>
      </c>
      <c r="C30" s="135" t="s">
        <v>262</v>
      </c>
      <c r="D30" s="144"/>
      <c r="E30" s="144">
        <v>16.5</v>
      </c>
      <c r="F30" s="144">
        <v>0</v>
      </c>
      <c r="G30" s="144">
        <v>16.5</v>
      </c>
      <c r="H30" s="157">
        <v>16.5</v>
      </c>
      <c r="I30" s="145">
        <v>16.5</v>
      </c>
      <c r="J30" s="145"/>
      <c r="K30" s="134">
        <f t="shared" si="2"/>
        <v>1</v>
      </c>
    </row>
    <row r="31" spans="1:11" ht="15.75">
      <c r="A31" s="99" t="s">
        <v>277</v>
      </c>
      <c r="B31" s="135" t="s">
        <v>132</v>
      </c>
      <c r="C31" s="135" t="s">
        <v>262</v>
      </c>
      <c r="D31" s="144">
        <v>0</v>
      </c>
      <c r="E31" s="144">
        <v>0</v>
      </c>
      <c r="F31" s="144">
        <v>0</v>
      </c>
      <c r="G31" s="144">
        <v>0</v>
      </c>
      <c r="H31" s="157">
        <v>9</v>
      </c>
      <c r="I31" s="145">
        <v>9</v>
      </c>
      <c r="J31" s="145"/>
      <c r="K31" s="134">
        <f t="shared" si="2"/>
        <v>1</v>
      </c>
    </row>
    <row r="32" spans="1:11" ht="25.5">
      <c r="A32" s="99" t="s">
        <v>279</v>
      </c>
      <c r="B32" s="135" t="s">
        <v>132</v>
      </c>
      <c r="C32" s="135" t="s">
        <v>262</v>
      </c>
      <c r="D32" s="144"/>
      <c r="E32" s="144">
        <v>1.6</v>
      </c>
      <c r="F32" s="144">
        <v>0</v>
      </c>
      <c r="G32" s="144">
        <v>1.6</v>
      </c>
      <c r="H32" s="157">
        <v>1.9</v>
      </c>
      <c r="I32" s="145">
        <v>1.9</v>
      </c>
      <c r="J32" s="145"/>
      <c r="K32" s="134">
        <f t="shared" si="2"/>
        <v>1</v>
      </c>
    </row>
    <row r="33" spans="1:11" ht="15.75">
      <c r="A33" s="96" t="s">
        <v>267</v>
      </c>
      <c r="B33" s="132" t="s">
        <v>132</v>
      </c>
      <c r="C33" s="132" t="s">
        <v>262</v>
      </c>
      <c r="D33" s="146">
        <f aca="true" t="shared" si="6" ref="D33:I33">D34+D35+D36+D37+D38+D39</f>
        <v>69.5</v>
      </c>
      <c r="E33" s="146">
        <f t="shared" si="6"/>
        <v>377.7</v>
      </c>
      <c r="F33" s="146">
        <f t="shared" si="6"/>
        <v>199.6</v>
      </c>
      <c r="G33" s="146">
        <f t="shared" si="6"/>
        <v>430.8</v>
      </c>
      <c r="H33" s="146">
        <f t="shared" si="6"/>
        <v>430.8</v>
      </c>
      <c r="I33" s="146">
        <f t="shared" si="6"/>
        <v>430.8</v>
      </c>
      <c r="J33" s="146"/>
      <c r="K33" s="134">
        <f t="shared" si="2"/>
        <v>1</v>
      </c>
    </row>
    <row r="34" spans="1:11" ht="15.75">
      <c r="A34" s="97" t="s">
        <v>268</v>
      </c>
      <c r="B34" s="135" t="s">
        <v>132</v>
      </c>
      <c r="C34" s="135" t="s">
        <v>262</v>
      </c>
      <c r="D34" s="136">
        <v>0</v>
      </c>
      <c r="E34" s="141">
        <v>117.1</v>
      </c>
      <c r="F34" s="136">
        <v>62.4</v>
      </c>
      <c r="G34" s="141">
        <v>117</v>
      </c>
      <c r="H34" s="145"/>
      <c r="I34" s="145"/>
      <c r="J34" s="145"/>
      <c r="K34" s="134" t="e">
        <f t="shared" si="2"/>
        <v>#DIV/0!</v>
      </c>
    </row>
    <row r="35" spans="1:11" ht="15.75">
      <c r="A35" s="98" t="s">
        <v>269</v>
      </c>
      <c r="B35" s="135" t="s">
        <v>132</v>
      </c>
      <c r="C35" s="135" t="s">
        <v>262</v>
      </c>
      <c r="D35" s="136">
        <v>15.4</v>
      </c>
      <c r="E35" s="141">
        <v>83.6</v>
      </c>
      <c r="F35" s="136">
        <v>51.6</v>
      </c>
      <c r="G35" s="141">
        <v>85</v>
      </c>
      <c r="H35" s="145"/>
      <c r="I35" s="145"/>
      <c r="J35" s="145"/>
      <c r="K35" s="134" t="e">
        <f t="shared" si="2"/>
        <v>#DIV/0!</v>
      </c>
    </row>
    <row r="36" spans="1:11" ht="15.75">
      <c r="A36" s="98" t="s">
        <v>270</v>
      </c>
      <c r="B36" s="135" t="s">
        <v>132</v>
      </c>
      <c r="C36" s="135" t="s">
        <v>262</v>
      </c>
      <c r="D36" s="136">
        <v>47.8</v>
      </c>
      <c r="E36" s="141">
        <v>64.8</v>
      </c>
      <c r="F36" s="136">
        <v>58.1</v>
      </c>
      <c r="G36" s="141">
        <v>64.8</v>
      </c>
      <c r="H36" s="145"/>
      <c r="I36" s="145"/>
      <c r="J36" s="145"/>
      <c r="K36" s="134" t="e">
        <f t="shared" si="2"/>
        <v>#DIV/0!</v>
      </c>
    </row>
    <row r="37" spans="1:11" ht="15.75">
      <c r="A37" s="98" t="s">
        <v>271</v>
      </c>
      <c r="B37" s="135" t="s">
        <v>132</v>
      </c>
      <c r="C37" s="135" t="s">
        <v>262</v>
      </c>
      <c r="D37" s="136">
        <v>6.3</v>
      </c>
      <c r="E37" s="141">
        <v>80</v>
      </c>
      <c r="F37" s="136">
        <v>27.5</v>
      </c>
      <c r="G37" s="141">
        <v>80</v>
      </c>
      <c r="H37" s="145"/>
      <c r="I37" s="145"/>
      <c r="J37" s="145"/>
      <c r="K37" s="134" t="e">
        <f t="shared" si="2"/>
        <v>#DIV/0!</v>
      </c>
    </row>
    <row r="38" spans="1:11" ht="15.75">
      <c r="A38" s="98" t="s">
        <v>272</v>
      </c>
      <c r="B38" s="135" t="s">
        <v>132</v>
      </c>
      <c r="C38" s="135" t="s">
        <v>262</v>
      </c>
      <c r="D38" s="136">
        <v>0</v>
      </c>
      <c r="E38" s="141">
        <v>32.2</v>
      </c>
      <c r="F38" s="136"/>
      <c r="G38" s="141">
        <v>84</v>
      </c>
      <c r="H38" s="145"/>
      <c r="I38" s="145"/>
      <c r="J38" s="145"/>
      <c r="K38" s="134" t="e">
        <f t="shared" si="2"/>
        <v>#DIV/0!</v>
      </c>
    </row>
    <row r="39" spans="1:11" ht="15.75">
      <c r="A39" s="98" t="s">
        <v>339</v>
      </c>
      <c r="B39" s="135" t="s">
        <v>132</v>
      </c>
      <c r="C39" s="135" t="s">
        <v>262</v>
      </c>
      <c r="D39" s="144"/>
      <c r="E39" s="145"/>
      <c r="F39" s="144"/>
      <c r="G39" s="145"/>
      <c r="H39" s="141">
        <v>430.8</v>
      </c>
      <c r="I39" s="141">
        <v>430.8</v>
      </c>
      <c r="J39" s="141"/>
      <c r="K39" s="134">
        <f t="shared" si="2"/>
        <v>1</v>
      </c>
    </row>
    <row r="40" spans="1:11" ht="15.75">
      <c r="A40" s="93" t="s">
        <v>146</v>
      </c>
      <c r="B40" s="135" t="s">
        <v>132</v>
      </c>
      <c r="C40" s="135" t="s">
        <v>262</v>
      </c>
      <c r="D40" s="136"/>
      <c r="E40" s="136">
        <v>1408.3</v>
      </c>
      <c r="F40" s="136">
        <v>1015.9</v>
      </c>
      <c r="G40" s="136"/>
      <c r="H40" s="158">
        <v>1832.3</v>
      </c>
      <c r="I40" s="136">
        <v>1852.3</v>
      </c>
      <c r="J40" s="136"/>
      <c r="K40" s="134">
        <f t="shared" si="2"/>
        <v>0.9892026129676619</v>
      </c>
    </row>
    <row r="41" spans="1:11" ht="22.5">
      <c r="A41" s="100" t="s">
        <v>280</v>
      </c>
      <c r="B41" s="135" t="s">
        <v>132</v>
      </c>
      <c r="C41" s="135" t="s">
        <v>262</v>
      </c>
      <c r="D41" s="136"/>
      <c r="E41" s="136">
        <v>100</v>
      </c>
      <c r="F41" s="136">
        <v>98.6</v>
      </c>
      <c r="G41" s="136"/>
      <c r="H41" s="158">
        <v>100</v>
      </c>
      <c r="I41" s="136">
        <v>100</v>
      </c>
      <c r="J41" s="136"/>
      <c r="K41" s="134">
        <f t="shared" si="2"/>
        <v>1</v>
      </c>
    </row>
    <row r="42" spans="1:11" ht="26.25" customHeight="1">
      <c r="A42" s="100" t="s">
        <v>281</v>
      </c>
      <c r="B42" s="135" t="s">
        <v>132</v>
      </c>
      <c r="C42" s="135" t="s">
        <v>262</v>
      </c>
      <c r="D42" s="136"/>
      <c r="E42" s="136">
        <v>441.7</v>
      </c>
      <c r="F42" s="136">
        <v>338.3</v>
      </c>
      <c r="G42" s="136"/>
      <c r="H42" s="158">
        <v>600</v>
      </c>
      <c r="I42" s="136">
        <v>870.6</v>
      </c>
      <c r="J42" s="136"/>
      <c r="K42" s="134">
        <f t="shared" si="2"/>
        <v>0.6891798759476223</v>
      </c>
    </row>
    <row r="43" spans="1:11" ht="15.75">
      <c r="A43" s="93" t="s">
        <v>170</v>
      </c>
      <c r="B43" s="135" t="s">
        <v>132</v>
      </c>
      <c r="C43" s="135" t="s">
        <v>262</v>
      </c>
      <c r="D43" s="136"/>
      <c r="E43" s="136">
        <v>6817.2</v>
      </c>
      <c r="F43" s="136">
        <v>6631.3</v>
      </c>
      <c r="G43" s="136"/>
      <c r="H43" s="158">
        <v>12890.2</v>
      </c>
      <c r="I43" s="136">
        <v>13506.5</v>
      </c>
      <c r="J43" s="136"/>
      <c r="K43" s="134">
        <f t="shared" si="2"/>
        <v>0.9543701180912895</v>
      </c>
    </row>
    <row r="44" spans="1:11" s="35" customFormat="1" ht="15.75">
      <c r="A44" s="91" t="s">
        <v>238</v>
      </c>
      <c r="B44" s="135" t="s">
        <v>132</v>
      </c>
      <c r="C44" s="135" t="s">
        <v>262</v>
      </c>
      <c r="D44" s="141">
        <v>26.7</v>
      </c>
      <c r="E44" s="141">
        <v>728.2</v>
      </c>
      <c r="F44" s="141">
        <v>528.2</v>
      </c>
      <c r="G44" s="141">
        <v>728.2</v>
      </c>
      <c r="H44" s="158">
        <v>1200</v>
      </c>
      <c r="I44" s="141">
        <v>1200</v>
      </c>
      <c r="J44" s="141"/>
      <c r="K44" s="134">
        <f t="shared" si="2"/>
        <v>1</v>
      </c>
    </row>
    <row r="45" spans="1:11" s="35" customFormat="1" ht="15.75">
      <c r="A45" s="91" t="s">
        <v>282</v>
      </c>
      <c r="B45" s="135" t="s">
        <v>132</v>
      </c>
      <c r="C45" s="135" t="s">
        <v>262</v>
      </c>
      <c r="D45" s="141"/>
      <c r="E45" s="141">
        <v>511.1</v>
      </c>
      <c r="F45" s="141">
        <v>511.1</v>
      </c>
      <c r="G45" s="141">
        <v>1000</v>
      </c>
      <c r="H45" s="158">
        <v>1500</v>
      </c>
      <c r="I45" s="141">
        <v>3000</v>
      </c>
      <c r="J45" s="141"/>
      <c r="K45" s="134">
        <f t="shared" si="2"/>
        <v>0.5</v>
      </c>
    </row>
    <row r="46" spans="1:11" s="35" customFormat="1" ht="15.75">
      <c r="A46" s="103" t="s">
        <v>287</v>
      </c>
      <c r="B46" s="135" t="s">
        <v>132</v>
      </c>
      <c r="C46" s="135" t="s">
        <v>262</v>
      </c>
      <c r="D46" s="146">
        <f aca="true" t="shared" si="7" ref="D46:I46">D47+D48+D49+D50+D51</f>
        <v>0</v>
      </c>
      <c r="E46" s="146">
        <f t="shared" si="7"/>
        <v>130</v>
      </c>
      <c r="F46" s="146">
        <f t="shared" si="7"/>
        <v>40</v>
      </c>
      <c r="G46" s="146">
        <f t="shared" si="7"/>
        <v>130</v>
      </c>
      <c r="H46" s="146">
        <f t="shared" si="7"/>
        <v>2310</v>
      </c>
      <c r="I46" s="146">
        <f t="shared" si="7"/>
        <v>5156.9</v>
      </c>
      <c r="J46" s="146"/>
      <c r="K46" s="134">
        <f t="shared" si="2"/>
        <v>0.44794353196687936</v>
      </c>
    </row>
    <row r="47" spans="1:11" s="35" customFormat="1" ht="23.25">
      <c r="A47" s="101" t="s">
        <v>283</v>
      </c>
      <c r="B47" s="135" t="s">
        <v>132</v>
      </c>
      <c r="C47" s="135" t="s">
        <v>262</v>
      </c>
      <c r="D47" s="141">
        <v>0</v>
      </c>
      <c r="E47" s="141">
        <v>100</v>
      </c>
      <c r="F47" s="141">
        <v>40</v>
      </c>
      <c r="G47" s="141">
        <v>100</v>
      </c>
      <c r="H47" s="158">
        <v>200</v>
      </c>
      <c r="I47" s="141">
        <v>798</v>
      </c>
      <c r="J47" s="141"/>
      <c r="K47" s="134">
        <f t="shared" si="2"/>
        <v>0.2506265664160401</v>
      </c>
    </row>
    <row r="48" spans="1:11" s="35" customFormat="1" ht="23.25">
      <c r="A48" s="101" t="s">
        <v>284</v>
      </c>
      <c r="B48" s="135" t="s">
        <v>132</v>
      </c>
      <c r="C48" s="135" t="s">
        <v>262</v>
      </c>
      <c r="D48" s="141">
        <v>0</v>
      </c>
      <c r="E48" s="141">
        <v>20</v>
      </c>
      <c r="F48" s="141">
        <v>0</v>
      </c>
      <c r="G48" s="141">
        <v>20</v>
      </c>
      <c r="H48" s="158">
        <v>10</v>
      </c>
      <c r="I48" s="141">
        <v>30</v>
      </c>
      <c r="J48" s="141"/>
      <c r="K48" s="134">
        <f t="shared" si="2"/>
        <v>0.3333333333333333</v>
      </c>
    </row>
    <row r="49" spans="1:11" s="35" customFormat="1" ht="23.25">
      <c r="A49" s="101" t="s">
        <v>285</v>
      </c>
      <c r="B49" s="135" t="s">
        <v>132</v>
      </c>
      <c r="C49" s="135" t="s">
        <v>262</v>
      </c>
      <c r="D49" s="141">
        <v>0</v>
      </c>
      <c r="E49" s="141">
        <v>10</v>
      </c>
      <c r="F49" s="141">
        <v>0</v>
      </c>
      <c r="G49" s="141">
        <v>10</v>
      </c>
      <c r="H49" s="158">
        <v>100</v>
      </c>
      <c r="I49" s="141">
        <v>200</v>
      </c>
      <c r="J49" s="141"/>
      <c r="K49" s="134">
        <f t="shared" si="2"/>
        <v>0.5</v>
      </c>
    </row>
    <row r="50" spans="1:11" s="35" customFormat="1" ht="15.75">
      <c r="A50" s="102"/>
      <c r="B50" s="135" t="s">
        <v>132</v>
      </c>
      <c r="C50" s="135" t="s">
        <v>262</v>
      </c>
      <c r="D50" s="137"/>
      <c r="E50" s="137"/>
      <c r="F50" s="137"/>
      <c r="G50" s="137"/>
      <c r="H50" s="89"/>
      <c r="I50" s="137"/>
      <c r="J50" s="137"/>
      <c r="K50" s="134" t="e">
        <f t="shared" si="2"/>
        <v>#DIV/0!</v>
      </c>
    </row>
    <row r="51" spans="1:11" s="35" customFormat="1" ht="45.75">
      <c r="A51" s="118" t="s">
        <v>286</v>
      </c>
      <c r="B51" s="135" t="s">
        <v>132</v>
      </c>
      <c r="C51" s="135" t="s">
        <v>262</v>
      </c>
      <c r="D51" s="137">
        <v>0</v>
      </c>
      <c r="E51" s="137">
        <v>0</v>
      </c>
      <c r="F51" s="137">
        <v>0</v>
      </c>
      <c r="G51" s="137">
        <v>0</v>
      </c>
      <c r="H51" s="89">
        <v>2000</v>
      </c>
      <c r="I51" s="137">
        <v>4128.9</v>
      </c>
      <c r="J51" s="137"/>
      <c r="K51" s="134">
        <f t="shared" si="2"/>
        <v>0.48439051563370394</v>
      </c>
    </row>
    <row r="52" spans="1:11" s="23" customFormat="1" ht="33.75" customHeight="1">
      <c r="A52" s="19" t="s">
        <v>30</v>
      </c>
      <c r="B52" s="132" t="s">
        <v>135</v>
      </c>
      <c r="C52" s="132" t="s">
        <v>133</v>
      </c>
      <c r="D52" s="143">
        <f aca="true" t="shared" si="8" ref="D52:I52">D53+D54</f>
        <v>333.5</v>
      </c>
      <c r="E52" s="143">
        <f t="shared" si="8"/>
        <v>1921.9</v>
      </c>
      <c r="F52" s="143">
        <f t="shared" si="8"/>
        <v>1869.6</v>
      </c>
      <c r="G52" s="143">
        <f t="shared" si="8"/>
        <v>1982.1</v>
      </c>
      <c r="H52" s="143">
        <f t="shared" si="8"/>
        <v>2423.8</v>
      </c>
      <c r="I52" s="143">
        <f t="shared" si="8"/>
        <v>4549.8</v>
      </c>
      <c r="J52" s="143"/>
      <c r="K52" s="134">
        <f t="shared" si="2"/>
        <v>0.5327267132621214</v>
      </c>
    </row>
    <row r="53" spans="1:11" s="35" customFormat="1" ht="48" customHeight="1">
      <c r="A53" s="33" t="s">
        <v>147</v>
      </c>
      <c r="B53" s="140" t="s">
        <v>135</v>
      </c>
      <c r="C53" s="140" t="s">
        <v>134</v>
      </c>
      <c r="D53" s="141">
        <v>180</v>
      </c>
      <c r="E53" s="141">
        <v>50</v>
      </c>
      <c r="F53" s="141">
        <v>0</v>
      </c>
      <c r="G53" s="141">
        <v>50</v>
      </c>
      <c r="H53" s="158">
        <v>65</v>
      </c>
      <c r="I53" s="141">
        <v>137</v>
      </c>
      <c r="J53" s="141"/>
      <c r="K53" s="134">
        <f t="shared" si="2"/>
        <v>0.4744525547445255</v>
      </c>
    </row>
    <row r="54" spans="1:11" s="35" customFormat="1" ht="48" customHeight="1">
      <c r="A54" s="21" t="s">
        <v>31</v>
      </c>
      <c r="B54" s="140" t="s">
        <v>135</v>
      </c>
      <c r="C54" s="140" t="s">
        <v>139</v>
      </c>
      <c r="D54" s="141">
        <f aca="true" t="shared" si="9" ref="D54:I54">D55+D56</f>
        <v>153.5</v>
      </c>
      <c r="E54" s="141">
        <f t="shared" si="9"/>
        <v>1871.9</v>
      </c>
      <c r="F54" s="141">
        <f t="shared" si="9"/>
        <v>1869.6</v>
      </c>
      <c r="G54" s="141">
        <f t="shared" si="9"/>
        <v>1932.1</v>
      </c>
      <c r="H54" s="141">
        <f t="shared" si="9"/>
        <v>2358.8</v>
      </c>
      <c r="I54" s="141">
        <f t="shared" si="9"/>
        <v>4412.8</v>
      </c>
      <c r="J54" s="141"/>
      <c r="K54" s="134">
        <f t="shared" si="2"/>
        <v>0.5345358955765047</v>
      </c>
    </row>
    <row r="55" spans="1:11" ht="23.25" customHeight="1">
      <c r="A55" s="123" t="s">
        <v>289</v>
      </c>
      <c r="B55" s="135" t="s">
        <v>135</v>
      </c>
      <c r="C55" s="135" t="s">
        <v>139</v>
      </c>
      <c r="D55" s="136">
        <v>153.5</v>
      </c>
      <c r="E55" s="136">
        <v>1339.8</v>
      </c>
      <c r="F55" s="136">
        <v>1339.8</v>
      </c>
      <c r="G55" s="136">
        <v>1400</v>
      </c>
      <c r="H55" s="160">
        <v>1500</v>
      </c>
      <c r="I55" s="136">
        <v>2554</v>
      </c>
      <c r="J55" s="136"/>
      <c r="K55" s="134">
        <f t="shared" si="2"/>
        <v>0.5873140172278778</v>
      </c>
    </row>
    <row r="56" spans="1:11" ht="18" customHeight="1">
      <c r="A56" s="123" t="s">
        <v>288</v>
      </c>
      <c r="B56" s="135" t="s">
        <v>135</v>
      </c>
      <c r="C56" s="135" t="s">
        <v>139</v>
      </c>
      <c r="D56" s="136"/>
      <c r="E56" s="136">
        <v>532.1</v>
      </c>
      <c r="F56" s="136">
        <v>529.8</v>
      </c>
      <c r="G56" s="136">
        <v>532.1</v>
      </c>
      <c r="H56" s="160">
        <v>858.8</v>
      </c>
      <c r="I56" s="136">
        <v>1858.8</v>
      </c>
      <c r="J56" s="136"/>
      <c r="K56" s="134">
        <f t="shared" si="2"/>
        <v>0.46201850656337423</v>
      </c>
    </row>
    <row r="57" spans="1:11" s="23" customFormat="1" ht="27.75" customHeight="1">
      <c r="A57" s="19" t="s">
        <v>32</v>
      </c>
      <c r="B57" s="132" t="s">
        <v>136</v>
      </c>
      <c r="C57" s="132" t="s">
        <v>133</v>
      </c>
      <c r="D57" s="143">
        <f aca="true" t="shared" si="10" ref="D57:I57">D58+D61+D67</f>
        <v>945.2</v>
      </c>
      <c r="E57" s="143">
        <f t="shared" si="10"/>
        <v>2645.7</v>
      </c>
      <c r="F57" s="143">
        <f t="shared" si="10"/>
        <v>880.6</v>
      </c>
      <c r="G57" s="143">
        <f t="shared" si="10"/>
        <v>2645.7</v>
      </c>
      <c r="H57" s="143">
        <f t="shared" si="10"/>
        <v>1750</v>
      </c>
      <c r="I57" s="143">
        <f t="shared" si="10"/>
        <v>2285</v>
      </c>
      <c r="J57" s="143"/>
      <c r="K57" s="134">
        <f t="shared" si="2"/>
        <v>0.7658643326039387</v>
      </c>
    </row>
    <row r="58" spans="1:11" ht="15.75">
      <c r="A58" s="50" t="s">
        <v>295</v>
      </c>
      <c r="B58" s="132" t="s">
        <v>136</v>
      </c>
      <c r="C58" s="132" t="s">
        <v>140</v>
      </c>
      <c r="D58" s="143">
        <f aca="true" t="shared" si="11" ref="D58:I58">D59+D60</f>
        <v>30</v>
      </c>
      <c r="E58" s="143">
        <f t="shared" si="11"/>
        <v>293</v>
      </c>
      <c r="F58" s="143">
        <f t="shared" si="11"/>
        <v>172.5</v>
      </c>
      <c r="G58" s="143">
        <f t="shared" si="11"/>
        <v>293</v>
      </c>
      <c r="H58" s="143">
        <f t="shared" si="11"/>
        <v>333</v>
      </c>
      <c r="I58" s="143">
        <f t="shared" si="11"/>
        <v>445</v>
      </c>
      <c r="J58" s="143"/>
      <c r="K58" s="134">
        <f t="shared" si="2"/>
        <v>0.748314606741573</v>
      </c>
    </row>
    <row r="59" spans="1:11" ht="15.75">
      <c r="A59" s="21" t="s">
        <v>148</v>
      </c>
      <c r="B59" s="135" t="s">
        <v>136</v>
      </c>
      <c r="C59" s="135" t="s">
        <v>140</v>
      </c>
      <c r="D59" s="136">
        <v>30</v>
      </c>
      <c r="E59" s="136">
        <v>74</v>
      </c>
      <c r="F59" s="136">
        <v>12.9</v>
      </c>
      <c r="G59" s="136">
        <v>74</v>
      </c>
      <c r="H59" s="160">
        <v>100</v>
      </c>
      <c r="I59" s="136">
        <v>212</v>
      </c>
      <c r="J59" s="136"/>
      <c r="K59" s="134">
        <f t="shared" si="2"/>
        <v>0.4716981132075472</v>
      </c>
    </row>
    <row r="60" spans="1:11" s="35" customFormat="1" ht="25.5">
      <c r="A60" s="81" t="s">
        <v>276</v>
      </c>
      <c r="B60" s="135" t="s">
        <v>136</v>
      </c>
      <c r="C60" s="135" t="s">
        <v>140</v>
      </c>
      <c r="D60" s="137"/>
      <c r="E60" s="137">
        <v>219</v>
      </c>
      <c r="F60" s="137">
        <v>159.6</v>
      </c>
      <c r="G60" s="137">
        <v>219</v>
      </c>
      <c r="H60" s="89">
        <v>233</v>
      </c>
      <c r="I60" s="137">
        <v>233</v>
      </c>
      <c r="J60" s="137"/>
      <c r="K60" s="134">
        <f t="shared" si="2"/>
        <v>1</v>
      </c>
    </row>
    <row r="61" spans="1:11" s="35" customFormat="1" ht="15.75">
      <c r="A61" s="54" t="s">
        <v>33</v>
      </c>
      <c r="B61" s="132" t="s">
        <v>136</v>
      </c>
      <c r="C61" s="132" t="s">
        <v>139</v>
      </c>
      <c r="D61" s="147">
        <f aca="true" t="shared" si="12" ref="D61:I61">D62+D63+D64+D65+D66</f>
        <v>188.5</v>
      </c>
      <c r="E61" s="147">
        <f t="shared" si="12"/>
        <v>664.8</v>
      </c>
      <c r="F61" s="147">
        <f t="shared" si="12"/>
        <v>553.7</v>
      </c>
      <c r="G61" s="147">
        <f t="shared" si="12"/>
        <v>664.8</v>
      </c>
      <c r="H61" s="147">
        <f t="shared" si="12"/>
        <v>912</v>
      </c>
      <c r="I61" s="147">
        <f t="shared" si="12"/>
        <v>1310</v>
      </c>
      <c r="J61" s="147">
        <f>H61/G61*100</f>
        <v>137.18411552346572</v>
      </c>
      <c r="K61" s="134">
        <f t="shared" si="2"/>
        <v>0.6961832061068702</v>
      </c>
    </row>
    <row r="62" spans="1:11" s="35" customFormat="1" ht="15.75">
      <c r="A62" s="104" t="s">
        <v>290</v>
      </c>
      <c r="B62" s="135" t="s">
        <v>136</v>
      </c>
      <c r="C62" s="135" t="s">
        <v>139</v>
      </c>
      <c r="D62" s="137"/>
      <c r="E62" s="141">
        <v>200</v>
      </c>
      <c r="F62" s="141">
        <v>199.7</v>
      </c>
      <c r="G62" s="141">
        <v>200</v>
      </c>
      <c r="H62" s="158">
        <v>500</v>
      </c>
      <c r="I62" s="141">
        <v>515</v>
      </c>
      <c r="J62" s="147">
        <f aca="true" t="shared" si="13" ref="J62:J125">H62/G62*100</f>
        <v>250</v>
      </c>
      <c r="K62" s="134">
        <f t="shared" si="2"/>
        <v>0.970873786407767</v>
      </c>
    </row>
    <row r="63" spans="1:11" s="35" customFormat="1" ht="23.25">
      <c r="A63" s="120" t="s">
        <v>325</v>
      </c>
      <c r="B63" s="135" t="s">
        <v>136</v>
      </c>
      <c r="C63" s="135" t="s">
        <v>139</v>
      </c>
      <c r="D63" s="137"/>
      <c r="E63" s="137">
        <v>213</v>
      </c>
      <c r="F63" s="137">
        <v>200</v>
      </c>
      <c r="G63" s="137">
        <v>213</v>
      </c>
      <c r="H63" s="89"/>
      <c r="I63" s="137"/>
      <c r="J63" s="147">
        <f t="shared" si="13"/>
        <v>0</v>
      </c>
      <c r="K63" s="134" t="e">
        <f t="shared" si="2"/>
        <v>#DIV/0!</v>
      </c>
    </row>
    <row r="64" spans="1:11" s="35" customFormat="1" ht="23.25">
      <c r="A64" s="105" t="s">
        <v>291</v>
      </c>
      <c r="B64" s="135" t="s">
        <v>136</v>
      </c>
      <c r="C64" s="135" t="s">
        <v>139</v>
      </c>
      <c r="D64" s="137"/>
      <c r="E64" s="137"/>
      <c r="F64" s="141">
        <v>0</v>
      </c>
      <c r="G64" s="141"/>
      <c r="H64" s="158">
        <v>62</v>
      </c>
      <c r="I64" s="141">
        <v>90</v>
      </c>
      <c r="J64" s="147" t="e">
        <f t="shared" si="13"/>
        <v>#DIV/0!</v>
      </c>
      <c r="K64" s="134">
        <f t="shared" si="2"/>
        <v>0.6888888888888889</v>
      </c>
    </row>
    <row r="65" spans="1:11" ht="15" customHeight="1">
      <c r="A65" s="21" t="s">
        <v>294</v>
      </c>
      <c r="B65" s="135" t="s">
        <v>136</v>
      </c>
      <c r="C65" s="135" t="s">
        <v>139</v>
      </c>
      <c r="D65" s="136">
        <v>188.5</v>
      </c>
      <c r="E65" s="141">
        <v>251.8</v>
      </c>
      <c r="F65" s="141">
        <v>154</v>
      </c>
      <c r="G65" s="141">
        <v>251.8</v>
      </c>
      <c r="H65" s="158">
        <v>350</v>
      </c>
      <c r="I65" s="141">
        <v>705</v>
      </c>
      <c r="J65" s="147">
        <f t="shared" si="13"/>
        <v>138.99920571882444</v>
      </c>
      <c r="K65" s="134">
        <f t="shared" si="2"/>
        <v>0.49645390070921985</v>
      </c>
    </row>
    <row r="66" spans="1:11" s="35" customFormat="1" ht="25.5" hidden="1">
      <c r="A66" s="91" t="s">
        <v>234</v>
      </c>
      <c r="B66" s="135" t="s">
        <v>136</v>
      </c>
      <c r="C66" s="135" t="s">
        <v>139</v>
      </c>
      <c r="D66" s="137"/>
      <c r="E66" s="137"/>
      <c r="F66" s="137">
        <v>0</v>
      </c>
      <c r="G66" s="137"/>
      <c r="H66" s="89"/>
      <c r="I66" s="137"/>
      <c r="J66" s="147" t="e">
        <f t="shared" si="13"/>
        <v>#DIV/0!</v>
      </c>
      <c r="K66" s="134" t="e">
        <f t="shared" si="2"/>
        <v>#DIV/0!</v>
      </c>
    </row>
    <row r="67" spans="1:11" ht="31.5">
      <c r="A67" s="21" t="s">
        <v>34</v>
      </c>
      <c r="B67" s="132" t="s">
        <v>136</v>
      </c>
      <c r="C67" s="132" t="s">
        <v>3</v>
      </c>
      <c r="D67" s="143">
        <f aca="true" t="shared" si="14" ref="D67:I67">D68+D69+D70+D71+D72</f>
        <v>726.7</v>
      </c>
      <c r="E67" s="143">
        <f t="shared" si="14"/>
        <v>1687.9</v>
      </c>
      <c r="F67" s="143">
        <f t="shared" si="14"/>
        <v>154.4</v>
      </c>
      <c r="G67" s="143">
        <f t="shared" si="14"/>
        <v>1687.9</v>
      </c>
      <c r="H67" s="143">
        <f t="shared" si="14"/>
        <v>505</v>
      </c>
      <c r="I67" s="143">
        <f t="shared" si="14"/>
        <v>530</v>
      </c>
      <c r="J67" s="147">
        <f t="shared" si="13"/>
        <v>29.91883405415013</v>
      </c>
      <c r="K67" s="134">
        <f t="shared" si="2"/>
        <v>0.9528301886792453</v>
      </c>
    </row>
    <row r="68" spans="1:11" s="35" customFormat="1" ht="15.75">
      <c r="A68" s="105" t="s">
        <v>292</v>
      </c>
      <c r="B68" s="135" t="s">
        <v>136</v>
      </c>
      <c r="C68" s="135" t="s">
        <v>3</v>
      </c>
      <c r="D68" s="141">
        <v>0</v>
      </c>
      <c r="E68" s="141"/>
      <c r="F68" s="141">
        <v>0</v>
      </c>
      <c r="G68" s="141"/>
      <c r="H68" s="158">
        <v>25</v>
      </c>
      <c r="I68" s="141">
        <v>50</v>
      </c>
      <c r="J68" s="147" t="e">
        <f t="shared" si="13"/>
        <v>#DIV/0!</v>
      </c>
      <c r="K68" s="134">
        <f t="shared" si="2"/>
        <v>0.5</v>
      </c>
    </row>
    <row r="69" spans="1:11" s="35" customFormat="1" ht="23.25">
      <c r="A69" s="106" t="s">
        <v>293</v>
      </c>
      <c r="B69" s="135" t="s">
        <v>136</v>
      </c>
      <c r="C69" s="135" t="s">
        <v>3</v>
      </c>
      <c r="D69" s="141">
        <v>204.7</v>
      </c>
      <c r="E69" s="141">
        <v>426.7</v>
      </c>
      <c r="F69" s="141">
        <v>0</v>
      </c>
      <c r="G69" s="141">
        <v>426.7</v>
      </c>
      <c r="H69" s="158">
        <v>380</v>
      </c>
      <c r="I69" s="141">
        <v>380</v>
      </c>
      <c r="J69" s="147">
        <f t="shared" si="13"/>
        <v>89.05554253573939</v>
      </c>
      <c r="K69" s="134">
        <f t="shared" si="2"/>
        <v>1</v>
      </c>
    </row>
    <row r="70" spans="1:11" s="35" customFormat="1" ht="23.25">
      <c r="A70" s="121" t="s">
        <v>326</v>
      </c>
      <c r="B70" s="135"/>
      <c r="C70" s="135"/>
      <c r="D70" s="141"/>
      <c r="E70" s="141">
        <v>591.7</v>
      </c>
      <c r="F70" s="141">
        <v>0</v>
      </c>
      <c r="G70" s="141">
        <v>591.7</v>
      </c>
      <c r="H70" s="158"/>
      <c r="I70" s="141"/>
      <c r="J70" s="147">
        <f t="shared" si="13"/>
        <v>0</v>
      </c>
      <c r="K70" s="134" t="e">
        <f t="shared" si="2"/>
        <v>#DIV/0!</v>
      </c>
    </row>
    <row r="71" spans="1:11" s="35" customFormat="1" ht="15.75">
      <c r="A71" s="121" t="s">
        <v>327</v>
      </c>
      <c r="B71" s="135" t="s">
        <v>136</v>
      </c>
      <c r="C71" s="135" t="s">
        <v>3</v>
      </c>
      <c r="D71" s="141"/>
      <c r="E71" s="141">
        <v>474.1</v>
      </c>
      <c r="F71" s="141">
        <v>15</v>
      </c>
      <c r="G71" s="141">
        <v>474.1</v>
      </c>
      <c r="H71" s="158"/>
      <c r="I71" s="141"/>
      <c r="J71" s="147">
        <f t="shared" si="13"/>
        <v>0</v>
      </c>
      <c r="K71" s="134" t="e">
        <f t="shared" si="2"/>
        <v>#DIV/0!</v>
      </c>
    </row>
    <row r="72" spans="1:11" s="35" customFormat="1" ht="15.75">
      <c r="A72" s="81" t="s">
        <v>316</v>
      </c>
      <c r="B72" s="135" t="s">
        <v>136</v>
      </c>
      <c r="C72" s="135" t="s">
        <v>3</v>
      </c>
      <c r="D72" s="141">
        <v>522</v>
      </c>
      <c r="E72" s="141">
        <v>195.4</v>
      </c>
      <c r="F72" s="141">
        <v>139.4</v>
      </c>
      <c r="G72" s="141">
        <v>195.4</v>
      </c>
      <c r="H72" s="158">
        <v>100</v>
      </c>
      <c r="I72" s="141">
        <v>100</v>
      </c>
      <c r="J72" s="147">
        <f t="shared" si="13"/>
        <v>51.17707267144319</v>
      </c>
      <c r="K72" s="134">
        <f t="shared" si="2"/>
        <v>1</v>
      </c>
    </row>
    <row r="73" spans="1:11" s="23" customFormat="1" ht="15.75">
      <c r="A73" s="19" t="s">
        <v>35</v>
      </c>
      <c r="B73" s="132" t="s">
        <v>140</v>
      </c>
      <c r="C73" s="132" t="s">
        <v>133</v>
      </c>
      <c r="D73" s="143">
        <f aca="true" t="shared" si="15" ref="D73:I73">D74+D75+D76+D80</f>
        <v>376.6</v>
      </c>
      <c r="E73" s="143">
        <f t="shared" si="15"/>
        <v>356.2</v>
      </c>
      <c r="F73" s="143">
        <f t="shared" si="15"/>
        <v>268</v>
      </c>
      <c r="G73" s="143">
        <f t="shared" si="15"/>
        <v>356.2</v>
      </c>
      <c r="H73" s="143">
        <f t="shared" si="15"/>
        <v>2770</v>
      </c>
      <c r="I73" s="143">
        <f t="shared" si="15"/>
        <v>11795</v>
      </c>
      <c r="J73" s="147">
        <f t="shared" si="13"/>
        <v>777.6530039303763</v>
      </c>
      <c r="K73" s="134">
        <f t="shared" si="2"/>
        <v>0.23484527342094108</v>
      </c>
    </row>
    <row r="74" spans="1:11" s="35" customFormat="1" ht="15.75">
      <c r="A74" s="107" t="s">
        <v>173</v>
      </c>
      <c r="B74" s="135" t="s">
        <v>140</v>
      </c>
      <c r="C74" s="135" t="s">
        <v>132</v>
      </c>
      <c r="D74" s="141">
        <v>34</v>
      </c>
      <c r="E74" s="141">
        <v>21.5</v>
      </c>
      <c r="F74" s="141">
        <v>17.5</v>
      </c>
      <c r="G74" s="141">
        <v>21.5</v>
      </c>
      <c r="H74" s="158">
        <v>20</v>
      </c>
      <c r="I74" s="141">
        <v>100</v>
      </c>
      <c r="J74" s="147">
        <f t="shared" si="13"/>
        <v>93.02325581395348</v>
      </c>
      <c r="K74" s="134">
        <f t="shared" si="2"/>
        <v>0.2</v>
      </c>
    </row>
    <row r="75" spans="1:11" ht="15.75">
      <c r="A75" s="18" t="s">
        <v>36</v>
      </c>
      <c r="B75" s="135" t="s">
        <v>140</v>
      </c>
      <c r="C75" s="135" t="s">
        <v>134</v>
      </c>
      <c r="D75" s="136">
        <v>110.8</v>
      </c>
      <c r="E75" s="136"/>
      <c r="F75" s="136"/>
      <c r="G75" s="136"/>
      <c r="H75" s="160">
        <v>50</v>
      </c>
      <c r="I75" s="136">
        <v>100</v>
      </c>
      <c r="J75" s="147" t="e">
        <f t="shared" si="13"/>
        <v>#DIV/0!</v>
      </c>
      <c r="K75" s="134">
        <f t="shared" si="2"/>
        <v>0.5</v>
      </c>
    </row>
    <row r="76" spans="1:11" ht="15.75">
      <c r="A76" s="18" t="s">
        <v>37</v>
      </c>
      <c r="B76" s="135" t="s">
        <v>140</v>
      </c>
      <c r="C76" s="135" t="s">
        <v>135</v>
      </c>
      <c r="D76" s="143">
        <f aca="true" t="shared" si="16" ref="D76:I76">D77+D78+D79</f>
        <v>231.8</v>
      </c>
      <c r="E76" s="143">
        <f t="shared" si="16"/>
        <v>284.7</v>
      </c>
      <c r="F76" s="143">
        <f t="shared" si="16"/>
        <v>250.5</v>
      </c>
      <c r="G76" s="143">
        <f t="shared" si="16"/>
        <v>284.7</v>
      </c>
      <c r="H76" s="163">
        <f t="shared" si="16"/>
        <v>400</v>
      </c>
      <c r="I76" s="143">
        <f t="shared" si="16"/>
        <v>545</v>
      </c>
      <c r="J76" s="147">
        <f t="shared" si="13"/>
        <v>140.49877063575696</v>
      </c>
      <c r="K76" s="134">
        <f t="shared" si="2"/>
        <v>0.7339449541284404</v>
      </c>
    </row>
    <row r="77" spans="1:11" s="35" customFormat="1" ht="15.75">
      <c r="A77" s="91" t="s">
        <v>165</v>
      </c>
      <c r="B77" s="135" t="s">
        <v>140</v>
      </c>
      <c r="C77" s="135" t="s">
        <v>135</v>
      </c>
      <c r="D77" s="141">
        <v>231.8</v>
      </c>
      <c r="E77" s="141">
        <v>100</v>
      </c>
      <c r="F77" s="141">
        <v>65.8</v>
      </c>
      <c r="G77" s="141">
        <v>100</v>
      </c>
      <c r="H77" s="158">
        <v>300</v>
      </c>
      <c r="I77" s="141">
        <v>400</v>
      </c>
      <c r="J77" s="147">
        <f t="shared" si="13"/>
        <v>300</v>
      </c>
      <c r="K77" s="134">
        <f aca="true" t="shared" si="17" ref="K77:K113">H77/I77</f>
        <v>0.75</v>
      </c>
    </row>
    <row r="78" spans="1:11" s="35" customFormat="1" ht="15.75">
      <c r="A78" s="91" t="s">
        <v>242</v>
      </c>
      <c r="B78" s="135" t="s">
        <v>140</v>
      </c>
      <c r="C78" s="135" t="s">
        <v>135</v>
      </c>
      <c r="D78" s="141"/>
      <c r="E78" s="141">
        <v>184.7</v>
      </c>
      <c r="F78" s="141">
        <v>184.7</v>
      </c>
      <c r="G78" s="141">
        <v>184.7</v>
      </c>
      <c r="H78" s="158">
        <v>100</v>
      </c>
      <c r="I78" s="141">
        <v>145</v>
      </c>
      <c r="J78" s="147">
        <f t="shared" si="13"/>
        <v>54.141851651326476</v>
      </c>
      <c r="K78" s="134">
        <f t="shared" si="17"/>
        <v>0.6896551724137931</v>
      </c>
    </row>
    <row r="79" spans="1:11" s="35" customFormat="1" ht="25.5">
      <c r="A79" s="33" t="s">
        <v>243</v>
      </c>
      <c r="B79" s="135" t="s">
        <v>140</v>
      </c>
      <c r="C79" s="135" t="s">
        <v>135</v>
      </c>
      <c r="D79" s="137"/>
      <c r="E79" s="137"/>
      <c r="F79" s="137"/>
      <c r="G79" s="137"/>
      <c r="H79" s="89"/>
      <c r="I79" s="137"/>
      <c r="J79" s="147" t="e">
        <f t="shared" si="13"/>
        <v>#DIV/0!</v>
      </c>
      <c r="K79" s="134" t="e">
        <f t="shared" si="17"/>
        <v>#DIV/0!</v>
      </c>
    </row>
    <row r="80" spans="1:11" s="35" customFormat="1" ht="15.75">
      <c r="A80" s="108" t="s">
        <v>296</v>
      </c>
      <c r="B80" s="151" t="s">
        <v>140</v>
      </c>
      <c r="C80" s="151" t="s">
        <v>140</v>
      </c>
      <c r="D80" s="147">
        <f aca="true" t="shared" si="18" ref="D80:I80">D81+D82</f>
        <v>0</v>
      </c>
      <c r="E80" s="147">
        <f t="shared" si="18"/>
        <v>50</v>
      </c>
      <c r="F80" s="147">
        <f t="shared" si="18"/>
        <v>0</v>
      </c>
      <c r="G80" s="147">
        <f t="shared" si="18"/>
        <v>50</v>
      </c>
      <c r="H80" s="147">
        <f t="shared" si="18"/>
        <v>2300</v>
      </c>
      <c r="I80" s="147">
        <f t="shared" si="18"/>
        <v>11050</v>
      </c>
      <c r="J80" s="147">
        <f t="shared" si="13"/>
        <v>4600</v>
      </c>
      <c r="K80" s="134">
        <f t="shared" si="17"/>
        <v>0.2081447963800905</v>
      </c>
    </row>
    <row r="81" spans="1:11" s="35" customFormat="1" ht="39.75" customHeight="1">
      <c r="A81" s="101" t="s">
        <v>297</v>
      </c>
      <c r="B81" s="151" t="s">
        <v>140</v>
      </c>
      <c r="C81" s="151" t="s">
        <v>140</v>
      </c>
      <c r="D81" s="146"/>
      <c r="E81" s="146">
        <v>25</v>
      </c>
      <c r="F81" s="146">
        <v>0</v>
      </c>
      <c r="G81" s="146">
        <v>25</v>
      </c>
      <c r="H81" s="162">
        <v>800</v>
      </c>
      <c r="I81" s="146">
        <v>1250</v>
      </c>
      <c r="J81" s="147">
        <f t="shared" si="13"/>
        <v>3200</v>
      </c>
      <c r="K81" s="134">
        <f t="shared" si="17"/>
        <v>0.64</v>
      </c>
    </row>
    <row r="82" spans="1:11" s="35" customFormat="1" ht="27" customHeight="1">
      <c r="A82" s="119" t="s">
        <v>298</v>
      </c>
      <c r="B82" s="151" t="s">
        <v>140</v>
      </c>
      <c r="C82" s="151" t="s">
        <v>140</v>
      </c>
      <c r="D82" s="146"/>
      <c r="E82" s="146">
        <v>25</v>
      </c>
      <c r="F82" s="146">
        <v>0</v>
      </c>
      <c r="G82" s="146">
        <v>25</v>
      </c>
      <c r="H82" s="162">
        <v>1500</v>
      </c>
      <c r="I82" s="146">
        <v>9800</v>
      </c>
      <c r="J82" s="147">
        <f t="shared" si="13"/>
        <v>6000</v>
      </c>
      <c r="K82" s="134">
        <f t="shared" si="17"/>
        <v>0.15306122448979592</v>
      </c>
    </row>
    <row r="83" spans="1:11" s="23" customFormat="1" ht="15.75">
      <c r="A83" s="19" t="s">
        <v>38</v>
      </c>
      <c r="B83" s="132" t="s">
        <v>137</v>
      </c>
      <c r="C83" s="132" t="s">
        <v>133</v>
      </c>
      <c r="D83" s="143">
        <f aca="true" t="shared" si="19" ref="D83:I83">D84</f>
        <v>0</v>
      </c>
      <c r="E83" s="143">
        <f t="shared" si="19"/>
        <v>553</v>
      </c>
      <c r="F83" s="143">
        <f t="shared" si="19"/>
        <v>474.09999999999997</v>
      </c>
      <c r="G83" s="143">
        <f t="shared" si="19"/>
        <v>553</v>
      </c>
      <c r="H83" s="143">
        <f t="shared" si="19"/>
        <v>796.3</v>
      </c>
      <c r="I83" s="143">
        <f t="shared" si="19"/>
        <v>1832.1</v>
      </c>
      <c r="J83" s="147">
        <f t="shared" si="13"/>
        <v>143.99638336347195</v>
      </c>
      <c r="K83" s="134">
        <f t="shared" si="17"/>
        <v>0.43463784727907867</v>
      </c>
    </row>
    <row r="84" spans="1:11" ht="33.75" customHeight="1">
      <c r="A84" s="21" t="s">
        <v>39</v>
      </c>
      <c r="B84" s="135" t="s">
        <v>137</v>
      </c>
      <c r="C84" s="135" t="s">
        <v>135</v>
      </c>
      <c r="D84" s="136">
        <f aca="true" t="shared" si="20" ref="D84:I84">D85+D86</f>
        <v>0</v>
      </c>
      <c r="E84" s="136">
        <f t="shared" si="20"/>
        <v>553</v>
      </c>
      <c r="F84" s="136">
        <f t="shared" si="20"/>
        <v>474.09999999999997</v>
      </c>
      <c r="G84" s="136">
        <f t="shared" si="20"/>
        <v>553</v>
      </c>
      <c r="H84" s="136">
        <f t="shared" si="20"/>
        <v>796.3</v>
      </c>
      <c r="I84" s="136">
        <f t="shared" si="20"/>
        <v>1832.1</v>
      </c>
      <c r="J84" s="147">
        <f t="shared" si="13"/>
        <v>143.99638336347195</v>
      </c>
      <c r="K84" s="134">
        <f t="shared" si="17"/>
        <v>0.43463784727907867</v>
      </c>
    </row>
    <row r="85" spans="1:11" s="35" customFormat="1" ht="15.75" customHeight="1">
      <c r="A85" s="81" t="s">
        <v>164</v>
      </c>
      <c r="B85" s="135" t="s">
        <v>137</v>
      </c>
      <c r="C85" s="135" t="s">
        <v>135</v>
      </c>
      <c r="D85" s="141"/>
      <c r="E85" s="141">
        <v>498.3</v>
      </c>
      <c r="F85" s="141">
        <v>419.4</v>
      </c>
      <c r="G85" s="141">
        <v>498.3</v>
      </c>
      <c r="H85" s="158">
        <v>696.3</v>
      </c>
      <c r="I85" s="141">
        <v>696.3</v>
      </c>
      <c r="J85" s="147">
        <f t="shared" si="13"/>
        <v>139.73509933774832</v>
      </c>
      <c r="K85" s="134">
        <f t="shared" si="17"/>
        <v>1</v>
      </c>
    </row>
    <row r="86" spans="1:11" s="35" customFormat="1" ht="15.75" customHeight="1">
      <c r="A86" s="81" t="s">
        <v>299</v>
      </c>
      <c r="B86" s="135" t="s">
        <v>137</v>
      </c>
      <c r="C86" s="135" t="s">
        <v>135</v>
      </c>
      <c r="D86" s="141"/>
      <c r="E86" s="141">
        <v>54.7</v>
      </c>
      <c r="F86" s="141">
        <v>54.7</v>
      </c>
      <c r="G86" s="141">
        <v>54.7</v>
      </c>
      <c r="H86" s="158">
        <v>100</v>
      </c>
      <c r="I86" s="141">
        <v>1135.8</v>
      </c>
      <c r="J86" s="147">
        <f t="shared" si="13"/>
        <v>182.81535648994515</v>
      </c>
      <c r="K86" s="134">
        <f t="shared" si="17"/>
        <v>0.08804366966015144</v>
      </c>
    </row>
    <row r="87" spans="1:11" s="23" customFormat="1" ht="15.75">
      <c r="A87" s="19" t="s">
        <v>40</v>
      </c>
      <c r="B87" s="132" t="s">
        <v>141</v>
      </c>
      <c r="C87" s="132" t="s">
        <v>133</v>
      </c>
      <c r="D87" s="143">
        <f aca="true" t="shared" si="21" ref="D87:I87">D88+D93+D110+D115</f>
        <v>71362.40000000001</v>
      </c>
      <c r="E87" s="143">
        <f t="shared" si="21"/>
        <v>205163.3</v>
      </c>
      <c r="F87" s="143">
        <f t="shared" si="21"/>
        <v>155603.4</v>
      </c>
      <c r="G87" s="143">
        <f t="shared" si="21"/>
        <v>119295.4</v>
      </c>
      <c r="H87" s="143">
        <f t="shared" si="21"/>
        <v>226842</v>
      </c>
      <c r="I87" s="143">
        <f t="shared" si="21"/>
        <v>256117.10000000003</v>
      </c>
      <c r="J87" s="147">
        <f t="shared" si="13"/>
        <v>190.15150626092876</v>
      </c>
      <c r="K87" s="134">
        <f t="shared" si="17"/>
        <v>0.8856964255803301</v>
      </c>
    </row>
    <row r="88" spans="1:11" ht="15.75">
      <c r="A88" s="21" t="s">
        <v>41</v>
      </c>
      <c r="B88" s="135" t="s">
        <v>141</v>
      </c>
      <c r="C88" s="135" t="s">
        <v>132</v>
      </c>
      <c r="D88" s="136">
        <f aca="true" t="shared" si="22" ref="D88:I88">D89+D90+D91+D92</f>
        <v>35114.9</v>
      </c>
      <c r="E88" s="136">
        <f t="shared" si="22"/>
        <v>40066.6</v>
      </c>
      <c r="F88" s="136">
        <f t="shared" si="22"/>
        <v>29918.7</v>
      </c>
      <c r="G88" s="136">
        <f t="shared" si="22"/>
        <v>45654.399999999994</v>
      </c>
      <c r="H88" s="136">
        <f t="shared" si="22"/>
        <v>39430.4</v>
      </c>
      <c r="I88" s="136">
        <f t="shared" si="22"/>
        <v>55565.9</v>
      </c>
      <c r="J88" s="147">
        <f t="shared" si="13"/>
        <v>86.36714095465061</v>
      </c>
      <c r="K88" s="134">
        <f t="shared" si="17"/>
        <v>0.7096150696740267</v>
      </c>
    </row>
    <row r="89" spans="1:11" s="35" customFormat="1" ht="15.75">
      <c r="A89" s="33" t="s">
        <v>183</v>
      </c>
      <c r="B89" s="135" t="s">
        <v>141</v>
      </c>
      <c r="C89" s="135" t="s">
        <v>132</v>
      </c>
      <c r="D89" s="137"/>
      <c r="E89" s="137">
        <v>107.2</v>
      </c>
      <c r="F89" s="137">
        <v>96.7</v>
      </c>
      <c r="G89" s="137">
        <v>162.2</v>
      </c>
      <c r="H89" s="89">
        <v>139.4</v>
      </c>
      <c r="I89" s="137">
        <v>139.4</v>
      </c>
      <c r="J89" s="147">
        <f t="shared" si="13"/>
        <v>85.94327990135636</v>
      </c>
      <c r="K89" s="134">
        <f t="shared" si="17"/>
        <v>1</v>
      </c>
    </row>
    <row r="90" spans="1:11" s="35" customFormat="1" ht="15.75">
      <c r="A90" s="33" t="s">
        <v>244</v>
      </c>
      <c r="B90" s="135" t="s">
        <v>141</v>
      </c>
      <c r="C90" s="135" t="s">
        <v>132</v>
      </c>
      <c r="D90" s="137"/>
      <c r="E90" s="137">
        <v>375</v>
      </c>
      <c r="F90" s="137">
        <v>375</v>
      </c>
      <c r="G90" s="137">
        <v>375</v>
      </c>
      <c r="H90" s="137"/>
      <c r="I90" s="137"/>
      <c r="J90" s="147">
        <f t="shared" si="13"/>
        <v>0</v>
      </c>
      <c r="K90" s="134" t="e">
        <f t="shared" si="17"/>
        <v>#DIV/0!</v>
      </c>
    </row>
    <row r="91" spans="1:11" s="35" customFormat="1" ht="15.75">
      <c r="A91" s="33" t="s">
        <v>149</v>
      </c>
      <c r="B91" s="135" t="s">
        <v>141</v>
      </c>
      <c r="C91" s="135" t="s">
        <v>132</v>
      </c>
      <c r="D91" s="137">
        <v>35114.9</v>
      </c>
      <c r="E91" s="137">
        <v>34084.4</v>
      </c>
      <c r="F91" s="137">
        <v>28742.5</v>
      </c>
      <c r="G91" s="137">
        <v>39617.2</v>
      </c>
      <c r="H91" s="89">
        <v>23104.6</v>
      </c>
      <c r="I91" s="137">
        <v>39202.5</v>
      </c>
      <c r="J91" s="147">
        <f t="shared" si="13"/>
        <v>58.31961875145139</v>
      </c>
      <c r="K91" s="134">
        <f t="shared" si="17"/>
        <v>0.5893654741406797</v>
      </c>
    </row>
    <row r="92" spans="1:11" s="35" customFormat="1" ht="38.25">
      <c r="A92" s="99" t="s">
        <v>317</v>
      </c>
      <c r="B92" s="135" t="s">
        <v>141</v>
      </c>
      <c r="C92" s="135" t="s">
        <v>132</v>
      </c>
      <c r="D92" s="137">
        <v>0</v>
      </c>
      <c r="E92" s="137">
        <v>5500</v>
      </c>
      <c r="F92" s="137">
        <v>704.5</v>
      </c>
      <c r="G92" s="137">
        <v>5500</v>
      </c>
      <c r="H92" s="89">
        <v>16186.4</v>
      </c>
      <c r="I92" s="137">
        <v>16224</v>
      </c>
      <c r="J92" s="147">
        <f t="shared" si="13"/>
        <v>294.2981818181818</v>
      </c>
      <c r="K92" s="134">
        <f t="shared" si="17"/>
        <v>0.9976824457593688</v>
      </c>
    </row>
    <row r="93" spans="1:11" ht="15.75">
      <c r="A93" s="21" t="s">
        <v>42</v>
      </c>
      <c r="B93" s="135" t="s">
        <v>141</v>
      </c>
      <c r="C93" s="135" t="s">
        <v>134</v>
      </c>
      <c r="D93" s="136">
        <f aca="true" t="shared" si="23" ref="D93:I93">D94+D95+D96+D97+D98+D99+D100+D101+D102+D103+D104+D105+D106+D107+D108+D109</f>
        <v>29893.100000000002</v>
      </c>
      <c r="E93" s="136">
        <f t="shared" si="23"/>
        <v>148969.69999999998</v>
      </c>
      <c r="F93" s="136">
        <f t="shared" si="23"/>
        <v>115605.2</v>
      </c>
      <c r="G93" s="136">
        <f t="shared" si="23"/>
        <v>58275.899999999994</v>
      </c>
      <c r="H93" s="136">
        <f t="shared" si="23"/>
        <v>167367.1</v>
      </c>
      <c r="I93" s="136">
        <f t="shared" si="23"/>
        <v>173026.50000000003</v>
      </c>
      <c r="J93" s="147">
        <f t="shared" si="13"/>
        <v>287.1977953150445</v>
      </c>
      <c r="K93" s="134">
        <f t="shared" si="17"/>
        <v>0.9672917154308732</v>
      </c>
    </row>
    <row r="94" spans="1:11" ht="21" customHeight="1">
      <c r="A94" s="164" t="s">
        <v>331</v>
      </c>
      <c r="B94" s="152" t="s">
        <v>141</v>
      </c>
      <c r="C94" s="152" t="s">
        <v>134</v>
      </c>
      <c r="D94" s="137"/>
      <c r="E94" s="137">
        <v>7966.5</v>
      </c>
      <c r="F94" s="137">
        <v>0</v>
      </c>
      <c r="G94" s="137">
        <v>7966.5</v>
      </c>
      <c r="H94" s="137"/>
      <c r="I94" s="137"/>
      <c r="J94" s="147">
        <f t="shared" si="13"/>
        <v>0</v>
      </c>
      <c r="K94" s="134" t="e">
        <f t="shared" si="17"/>
        <v>#DIV/0!</v>
      </c>
    </row>
    <row r="95" spans="1:11" s="35" customFormat="1" ht="25.5">
      <c r="A95" s="126" t="s">
        <v>177</v>
      </c>
      <c r="B95" s="152" t="s">
        <v>141</v>
      </c>
      <c r="C95" s="152" t="s">
        <v>134</v>
      </c>
      <c r="D95" s="137"/>
      <c r="E95" s="137">
        <v>209.3</v>
      </c>
      <c r="F95" s="137">
        <v>65.7</v>
      </c>
      <c r="G95" s="137">
        <v>141.6</v>
      </c>
      <c r="H95" s="89">
        <v>235.6</v>
      </c>
      <c r="I95" s="137">
        <v>235.6</v>
      </c>
      <c r="J95" s="147">
        <f t="shared" si="13"/>
        <v>166.38418079096044</v>
      </c>
      <c r="K95" s="134">
        <f t="shared" si="17"/>
        <v>1</v>
      </c>
    </row>
    <row r="96" spans="1:11" s="35" customFormat="1" ht="25.5">
      <c r="A96" s="126" t="s">
        <v>178</v>
      </c>
      <c r="B96" s="152" t="s">
        <v>141</v>
      </c>
      <c r="C96" s="152" t="s">
        <v>134</v>
      </c>
      <c r="D96" s="137"/>
      <c r="E96" s="137">
        <v>420</v>
      </c>
      <c r="F96" s="137">
        <v>65.7</v>
      </c>
      <c r="G96" s="137">
        <v>420</v>
      </c>
      <c r="H96" s="89">
        <v>603</v>
      </c>
      <c r="I96" s="137">
        <v>603</v>
      </c>
      <c r="J96" s="147">
        <f t="shared" si="13"/>
        <v>143.57142857142858</v>
      </c>
      <c r="K96" s="134">
        <f t="shared" si="17"/>
        <v>1</v>
      </c>
    </row>
    <row r="97" spans="1:11" s="35" customFormat="1" ht="15.75">
      <c r="A97" s="126" t="s">
        <v>179</v>
      </c>
      <c r="B97" s="152" t="s">
        <v>141</v>
      </c>
      <c r="C97" s="152" t="s">
        <v>134</v>
      </c>
      <c r="D97" s="137"/>
      <c r="E97" s="137">
        <v>93643.7</v>
      </c>
      <c r="F97" s="137">
        <v>62954.9</v>
      </c>
      <c r="G97" s="137"/>
      <c r="H97" s="89">
        <v>111400.1</v>
      </c>
      <c r="I97" s="137">
        <v>111400.1</v>
      </c>
      <c r="J97" s="147" t="e">
        <f t="shared" si="13"/>
        <v>#DIV/0!</v>
      </c>
      <c r="K97" s="134">
        <f t="shared" si="17"/>
        <v>1</v>
      </c>
    </row>
    <row r="98" spans="1:11" s="35" customFormat="1" ht="15.75">
      <c r="A98" s="81" t="s">
        <v>166</v>
      </c>
      <c r="B98" s="135" t="s">
        <v>141</v>
      </c>
      <c r="C98" s="135" t="s">
        <v>134</v>
      </c>
      <c r="D98" s="141">
        <v>26066.9</v>
      </c>
      <c r="E98" s="141">
        <v>26935.8</v>
      </c>
      <c r="F98" s="141">
        <v>22094.2</v>
      </c>
      <c r="G98" s="141">
        <v>33720.7</v>
      </c>
      <c r="H98" s="158">
        <v>14779.6</v>
      </c>
      <c r="I98" s="141">
        <v>43137.1</v>
      </c>
      <c r="J98" s="147">
        <f t="shared" si="13"/>
        <v>43.82945787009167</v>
      </c>
      <c r="K98" s="134">
        <f t="shared" si="17"/>
        <v>0.34261923031450886</v>
      </c>
    </row>
    <row r="99" spans="1:11" s="35" customFormat="1" ht="38.25">
      <c r="A99" s="99" t="s">
        <v>317</v>
      </c>
      <c r="B99" s="152" t="s">
        <v>141</v>
      </c>
      <c r="C99" s="152" t="s">
        <v>134</v>
      </c>
      <c r="D99" s="137"/>
      <c r="E99" s="137">
        <v>950</v>
      </c>
      <c r="F99" s="137">
        <v>21265.2</v>
      </c>
      <c r="G99" s="137">
        <v>950</v>
      </c>
      <c r="H99" s="89">
        <v>20000</v>
      </c>
      <c r="I99" s="137"/>
      <c r="J99" s="147">
        <f t="shared" si="13"/>
        <v>2105.263157894737</v>
      </c>
      <c r="K99" s="134" t="e">
        <f t="shared" si="17"/>
        <v>#DIV/0!</v>
      </c>
    </row>
    <row r="100" spans="1:11" s="35" customFormat="1" ht="15.75">
      <c r="A100" s="33" t="s">
        <v>229</v>
      </c>
      <c r="B100" s="152" t="s">
        <v>141</v>
      </c>
      <c r="C100" s="152" t="s">
        <v>134</v>
      </c>
      <c r="D100" s="137"/>
      <c r="E100" s="137">
        <v>2741.2</v>
      </c>
      <c r="F100" s="137">
        <v>1892.7</v>
      </c>
      <c r="G100" s="137"/>
      <c r="H100" s="89">
        <v>841.8</v>
      </c>
      <c r="I100" s="137">
        <v>841.8</v>
      </c>
      <c r="J100" s="147" t="e">
        <f t="shared" si="13"/>
        <v>#DIV/0!</v>
      </c>
      <c r="K100" s="134">
        <f t="shared" si="17"/>
        <v>1</v>
      </c>
    </row>
    <row r="101" spans="1:11" s="35" customFormat="1" ht="15.75">
      <c r="A101" s="81" t="s">
        <v>193</v>
      </c>
      <c r="B101" s="135" t="s">
        <v>141</v>
      </c>
      <c r="C101" s="135" t="s">
        <v>134</v>
      </c>
      <c r="D101" s="141">
        <v>3826.2</v>
      </c>
      <c r="E101" s="141">
        <v>3003</v>
      </c>
      <c r="F101" s="141">
        <v>2960.2</v>
      </c>
      <c r="G101" s="141">
        <v>3950</v>
      </c>
      <c r="H101" s="158">
        <v>4885</v>
      </c>
      <c r="I101" s="141">
        <v>9253.7</v>
      </c>
      <c r="J101" s="147">
        <f t="shared" si="13"/>
        <v>123.67088607594935</v>
      </c>
      <c r="K101" s="134">
        <f t="shared" si="17"/>
        <v>0.5278969493283767</v>
      </c>
    </row>
    <row r="102" spans="1:11" s="35" customFormat="1" ht="38.25">
      <c r="A102" s="99" t="s">
        <v>317</v>
      </c>
      <c r="B102" s="152" t="s">
        <v>141</v>
      </c>
      <c r="C102" s="152" t="s">
        <v>134</v>
      </c>
      <c r="D102" s="137"/>
      <c r="E102" s="137">
        <v>947</v>
      </c>
      <c r="F102" s="137"/>
      <c r="G102" s="137">
        <v>947</v>
      </c>
      <c r="H102" s="89">
        <v>3600</v>
      </c>
      <c r="I102" s="137"/>
      <c r="J102" s="147">
        <f t="shared" si="13"/>
        <v>380.14783526927135</v>
      </c>
      <c r="K102" s="134" t="e">
        <f t="shared" si="17"/>
        <v>#DIV/0!</v>
      </c>
    </row>
    <row r="103" spans="1:11" s="35" customFormat="1" ht="38.25">
      <c r="A103" s="99" t="s">
        <v>274</v>
      </c>
      <c r="B103" s="152" t="s">
        <v>141</v>
      </c>
      <c r="C103" s="152" t="s">
        <v>134</v>
      </c>
      <c r="D103" s="137"/>
      <c r="E103" s="137"/>
      <c r="F103" s="137"/>
      <c r="G103" s="137"/>
      <c r="H103" s="89">
        <v>380.7</v>
      </c>
      <c r="I103" s="137">
        <v>380.7</v>
      </c>
      <c r="J103" s="147" t="e">
        <f t="shared" si="13"/>
        <v>#DIV/0!</v>
      </c>
      <c r="K103" s="134">
        <f t="shared" si="17"/>
        <v>1</v>
      </c>
    </row>
    <row r="104" spans="1:11" s="35" customFormat="1" ht="15.75">
      <c r="A104" s="81" t="s">
        <v>150</v>
      </c>
      <c r="B104" s="135" t="s">
        <v>141</v>
      </c>
      <c r="C104" s="135" t="s">
        <v>134</v>
      </c>
      <c r="D104" s="137"/>
      <c r="E104" s="141">
        <v>4751.6</v>
      </c>
      <c r="F104" s="141">
        <v>4231.6</v>
      </c>
      <c r="G104" s="141">
        <v>4751.6</v>
      </c>
      <c r="H104" s="158">
        <v>3691</v>
      </c>
      <c r="I104" s="141">
        <v>7174.5</v>
      </c>
      <c r="J104" s="147">
        <f t="shared" si="13"/>
        <v>77.67909756713529</v>
      </c>
      <c r="K104" s="134">
        <f t="shared" si="17"/>
        <v>0.514460938044463</v>
      </c>
    </row>
    <row r="105" spans="1:11" s="35" customFormat="1" ht="38.25">
      <c r="A105" s="99" t="s">
        <v>317</v>
      </c>
      <c r="B105" s="152" t="s">
        <v>141</v>
      </c>
      <c r="C105" s="152" t="s">
        <v>134</v>
      </c>
      <c r="D105" s="137"/>
      <c r="E105" s="137">
        <v>671</v>
      </c>
      <c r="F105" s="137"/>
      <c r="G105" s="137">
        <v>671</v>
      </c>
      <c r="H105" s="89">
        <v>3500</v>
      </c>
      <c r="I105" s="137"/>
      <c r="J105" s="147">
        <f t="shared" si="13"/>
        <v>521.6095380029806</v>
      </c>
      <c r="K105" s="134" t="e">
        <f t="shared" si="17"/>
        <v>#DIV/0!</v>
      </c>
    </row>
    <row r="106" spans="1:11" s="35" customFormat="1" ht="50.25" customHeight="1">
      <c r="A106" s="116" t="s">
        <v>318</v>
      </c>
      <c r="B106" s="152" t="s">
        <v>141</v>
      </c>
      <c r="C106" s="152" t="s">
        <v>134</v>
      </c>
      <c r="D106" s="137">
        <v>0</v>
      </c>
      <c r="E106" s="137">
        <v>5442.3</v>
      </c>
      <c r="F106" s="137">
        <v>0</v>
      </c>
      <c r="G106" s="137">
        <v>3469.2</v>
      </c>
      <c r="H106" s="117">
        <v>3450.3</v>
      </c>
      <c r="I106" s="137"/>
      <c r="J106" s="147">
        <f t="shared" si="13"/>
        <v>99.45520581113803</v>
      </c>
      <c r="K106" s="134" t="e">
        <f t="shared" si="17"/>
        <v>#DIV/0!</v>
      </c>
    </row>
    <row r="107" spans="1:11" s="35" customFormat="1" ht="22.5" customHeight="1">
      <c r="A107" s="124" t="s">
        <v>329</v>
      </c>
      <c r="B107" s="152" t="s">
        <v>141</v>
      </c>
      <c r="C107" s="152" t="s">
        <v>134</v>
      </c>
      <c r="D107" s="137"/>
      <c r="E107" s="137">
        <v>563</v>
      </c>
      <c r="F107" s="137">
        <v>0</v>
      </c>
      <c r="G107" s="137">
        <v>563</v>
      </c>
      <c r="H107" s="148"/>
      <c r="I107" s="137"/>
      <c r="J107" s="147">
        <f t="shared" si="13"/>
        <v>0</v>
      </c>
      <c r="K107" s="134" t="e">
        <f t="shared" si="17"/>
        <v>#DIV/0!</v>
      </c>
    </row>
    <row r="108" spans="1:11" s="35" customFormat="1" ht="28.5" customHeight="1">
      <c r="A108" s="125" t="s">
        <v>330</v>
      </c>
      <c r="B108" s="135" t="s">
        <v>141</v>
      </c>
      <c r="C108" s="135" t="s">
        <v>134</v>
      </c>
      <c r="D108" s="137"/>
      <c r="E108" s="137">
        <v>573</v>
      </c>
      <c r="F108" s="137">
        <v>0</v>
      </c>
      <c r="G108" s="137">
        <v>573</v>
      </c>
      <c r="H108" s="148"/>
      <c r="I108" s="137"/>
      <c r="J108" s="147">
        <f t="shared" si="13"/>
        <v>0</v>
      </c>
      <c r="K108" s="134" t="e">
        <f t="shared" si="17"/>
        <v>#DIV/0!</v>
      </c>
    </row>
    <row r="109" spans="1:11" s="35" customFormat="1" ht="28.5" customHeight="1">
      <c r="A109" s="127" t="s">
        <v>332</v>
      </c>
      <c r="B109" s="152" t="s">
        <v>141</v>
      </c>
      <c r="C109" s="152" t="s">
        <v>134</v>
      </c>
      <c r="D109" s="137"/>
      <c r="E109" s="137">
        <v>152.3</v>
      </c>
      <c r="F109" s="137">
        <v>75</v>
      </c>
      <c r="G109" s="137">
        <v>152.3</v>
      </c>
      <c r="H109" s="148"/>
      <c r="I109" s="137"/>
      <c r="J109" s="147">
        <f t="shared" si="13"/>
        <v>0</v>
      </c>
      <c r="K109" s="134" t="e">
        <f t="shared" si="17"/>
        <v>#DIV/0!</v>
      </c>
    </row>
    <row r="110" spans="1:11" ht="15.75">
      <c r="A110" s="19" t="s">
        <v>43</v>
      </c>
      <c r="B110" s="132" t="s">
        <v>141</v>
      </c>
      <c r="C110" s="132" t="s">
        <v>141</v>
      </c>
      <c r="D110" s="143">
        <f aca="true" t="shared" si="24" ref="D110:I110">D111+D112+D113+D114</f>
        <v>3692.1</v>
      </c>
      <c r="E110" s="143">
        <f t="shared" si="24"/>
        <v>10699</v>
      </c>
      <c r="F110" s="143">
        <f t="shared" si="24"/>
        <v>6821.9</v>
      </c>
      <c r="G110" s="143">
        <f t="shared" si="24"/>
        <v>9923.1</v>
      </c>
      <c r="H110" s="143">
        <f t="shared" si="24"/>
        <v>4476.900000000001</v>
      </c>
      <c r="I110" s="143">
        <f t="shared" si="24"/>
        <v>4476.900000000001</v>
      </c>
      <c r="J110" s="147">
        <f t="shared" si="13"/>
        <v>45.115941590833515</v>
      </c>
      <c r="K110" s="134">
        <f t="shared" si="17"/>
        <v>1</v>
      </c>
    </row>
    <row r="111" spans="1:11" s="35" customFormat="1" ht="15.75">
      <c r="A111" s="91" t="s">
        <v>151</v>
      </c>
      <c r="B111" s="135" t="s">
        <v>141</v>
      </c>
      <c r="C111" s="135" t="s">
        <v>141</v>
      </c>
      <c r="D111" s="153">
        <v>3692.1</v>
      </c>
      <c r="E111" s="153">
        <v>7543</v>
      </c>
      <c r="F111" s="153">
        <v>4626.3</v>
      </c>
      <c r="G111" s="153">
        <v>7125</v>
      </c>
      <c r="H111" s="165">
        <v>1511.4</v>
      </c>
      <c r="I111" s="153">
        <v>1511.4</v>
      </c>
      <c r="J111" s="147">
        <f t="shared" si="13"/>
        <v>21.21263157894737</v>
      </c>
      <c r="K111" s="134">
        <f t="shared" si="17"/>
        <v>1</v>
      </c>
    </row>
    <row r="112" spans="1:11" s="35" customFormat="1" ht="33.75" customHeight="1">
      <c r="A112" s="99" t="s">
        <v>273</v>
      </c>
      <c r="B112" s="149" t="s">
        <v>141</v>
      </c>
      <c r="C112" s="149" t="s">
        <v>141</v>
      </c>
      <c r="D112" s="137"/>
      <c r="E112" s="137">
        <v>1065.2</v>
      </c>
      <c r="F112" s="137">
        <v>1064.6</v>
      </c>
      <c r="G112" s="137">
        <v>1076</v>
      </c>
      <c r="H112" s="89">
        <v>1150.7</v>
      </c>
      <c r="I112" s="137">
        <v>1150.7</v>
      </c>
      <c r="J112" s="147">
        <f t="shared" si="13"/>
        <v>106.94237918215615</v>
      </c>
      <c r="K112" s="134">
        <f t="shared" si="17"/>
        <v>1</v>
      </c>
    </row>
    <row r="113" spans="1:11" s="35" customFormat="1" ht="33.75" customHeight="1">
      <c r="A113" s="33" t="s">
        <v>228</v>
      </c>
      <c r="B113" s="149" t="s">
        <v>141</v>
      </c>
      <c r="C113" s="149" t="s">
        <v>141</v>
      </c>
      <c r="D113" s="137"/>
      <c r="E113" s="137">
        <v>2090.8</v>
      </c>
      <c r="F113" s="137">
        <v>1131</v>
      </c>
      <c r="G113" s="137">
        <v>1722.1</v>
      </c>
      <c r="H113" s="89">
        <v>1814.8</v>
      </c>
      <c r="I113" s="137">
        <v>1814.8</v>
      </c>
      <c r="J113" s="147">
        <f t="shared" si="13"/>
        <v>105.38296266186633</v>
      </c>
      <c r="K113" s="134">
        <f t="shared" si="17"/>
        <v>1</v>
      </c>
    </row>
    <row r="114" spans="1:11" s="35" customFormat="1" ht="0.75" customHeight="1">
      <c r="A114" s="91"/>
      <c r="B114" s="135"/>
      <c r="C114" s="135"/>
      <c r="D114" s="153"/>
      <c r="E114" s="153"/>
      <c r="F114" s="153"/>
      <c r="G114" s="153"/>
      <c r="H114" s="153"/>
      <c r="I114" s="153"/>
      <c r="J114" s="147" t="e">
        <f t="shared" si="13"/>
        <v>#DIV/0!</v>
      </c>
      <c r="K114" s="134"/>
    </row>
    <row r="115" spans="1:11" ht="15.75">
      <c r="A115" s="19" t="s">
        <v>44</v>
      </c>
      <c r="B115" s="132" t="s">
        <v>141</v>
      </c>
      <c r="C115" s="132" t="s">
        <v>139</v>
      </c>
      <c r="D115" s="143">
        <f aca="true" t="shared" si="25" ref="D115:I115">D116+D117+D118+D119</f>
        <v>2662.3</v>
      </c>
      <c r="E115" s="143">
        <f t="shared" si="25"/>
        <v>5428</v>
      </c>
      <c r="F115" s="143">
        <f t="shared" si="25"/>
        <v>3257.6000000000004</v>
      </c>
      <c r="G115" s="143">
        <f t="shared" si="25"/>
        <v>5442</v>
      </c>
      <c r="H115" s="143">
        <f t="shared" si="25"/>
        <v>15567.599999999999</v>
      </c>
      <c r="I115" s="143">
        <f t="shared" si="25"/>
        <v>23047.800000000003</v>
      </c>
      <c r="J115" s="147">
        <f t="shared" si="13"/>
        <v>286.06394707828</v>
      </c>
      <c r="K115" s="134">
        <f aca="true" t="shared" si="26" ref="K115:K143">H115/I115</f>
        <v>0.6754484159008668</v>
      </c>
    </row>
    <row r="116" spans="1:11" s="35" customFormat="1" ht="15.75">
      <c r="A116" s="91" t="s">
        <v>154</v>
      </c>
      <c r="B116" s="135" t="s">
        <v>141</v>
      </c>
      <c r="C116" s="135" t="s">
        <v>139</v>
      </c>
      <c r="D116" s="137">
        <v>1266.5</v>
      </c>
      <c r="E116" s="137">
        <v>1580</v>
      </c>
      <c r="F116" s="137">
        <v>1044.4</v>
      </c>
      <c r="G116" s="137">
        <v>1580</v>
      </c>
      <c r="H116" s="89">
        <v>1893.6</v>
      </c>
      <c r="I116" s="137">
        <v>2078.1</v>
      </c>
      <c r="J116" s="147">
        <f t="shared" si="13"/>
        <v>119.84810126582278</v>
      </c>
      <c r="K116" s="134">
        <f t="shared" si="26"/>
        <v>0.9112169770463404</v>
      </c>
    </row>
    <row r="117" spans="1:11" s="35" customFormat="1" ht="15.75">
      <c r="A117" s="91" t="s">
        <v>311</v>
      </c>
      <c r="B117" s="135" t="s">
        <v>141</v>
      </c>
      <c r="C117" s="135" t="s">
        <v>139</v>
      </c>
      <c r="D117" s="137">
        <v>1125.3</v>
      </c>
      <c r="E117" s="137">
        <v>1220</v>
      </c>
      <c r="F117" s="137">
        <v>1102.7</v>
      </c>
      <c r="G117" s="137">
        <v>1234</v>
      </c>
      <c r="H117" s="89">
        <v>1670.2</v>
      </c>
      <c r="I117" s="137">
        <v>1883.1</v>
      </c>
      <c r="J117" s="147">
        <f t="shared" si="13"/>
        <v>135.3484602917342</v>
      </c>
      <c r="K117" s="134">
        <f t="shared" si="26"/>
        <v>0.8869417449949552</v>
      </c>
    </row>
    <row r="118" spans="1:11" s="35" customFormat="1" ht="15.75">
      <c r="A118" s="128" t="s">
        <v>333</v>
      </c>
      <c r="B118" s="149" t="s">
        <v>141</v>
      </c>
      <c r="C118" s="149" t="s">
        <v>139</v>
      </c>
      <c r="D118" s="150"/>
      <c r="E118" s="150">
        <v>663.4</v>
      </c>
      <c r="F118" s="150">
        <v>345.7</v>
      </c>
      <c r="G118" s="150">
        <v>663.4</v>
      </c>
      <c r="H118" s="161"/>
      <c r="I118" s="150"/>
      <c r="J118" s="147">
        <f t="shared" si="13"/>
        <v>0</v>
      </c>
      <c r="K118" s="134" t="e">
        <f t="shared" si="26"/>
        <v>#DIV/0!</v>
      </c>
    </row>
    <row r="119" spans="1:11" s="35" customFormat="1" ht="15.75">
      <c r="A119" s="108" t="s">
        <v>287</v>
      </c>
      <c r="B119" s="132" t="s">
        <v>141</v>
      </c>
      <c r="C119" s="132" t="s">
        <v>139</v>
      </c>
      <c r="D119" s="162">
        <f aca="true" t="shared" si="27" ref="D119:I119">D120+D121+D122+D123+D124+D125+D126+D127+D128+D129+D130+D131+D132+D133+D134</f>
        <v>270.5</v>
      </c>
      <c r="E119" s="162">
        <f t="shared" si="27"/>
        <v>1964.6</v>
      </c>
      <c r="F119" s="162">
        <f t="shared" si="27"/>
        <v>764.8</v>
      </c>
      <c r="G119" s="162">
        <f t="shared" si="27"/>
        <v>1964.6</v>
      </c>
      <c r="H119" s="162">
        <f t="shared" si="27"/>
        <v>12003.8</v>
      </c>
      <c r="I119" s="162">
        <f t="shared" si="27"/>
        <v>19086.600000000002</v>
      </c>
      <c r="J119" s="147">
        <f t="shared" si="13"/>
        <v>611.0047846889952</v>
      </c>
      <c r="K119" s="134">
        <f t="shared" si="26"/>
        <v>0.6289124307105507</v>
      </c>
    </row>
    <row r="120" spans="1:11" s="35" customFormat="1" ht="23.25">
      <c r="A120" s="109" t="s">
        <v>300</v>
      </c>
      <c r="B120" s="135" t="s">
        <v>141</v>
      </c>
      <c r="C120" s="135" t="s">
        <v>139</v>
      </c>
      <c r="D120" s="141"/>
      <c r="E120" s="141"/>
      <c r="F120" s="141"/>
      <c r="G120" s="141"/>
      <c r="H120" s="158">
        <v>10</v>
      </c>
      <c r="I120" s="141">
        <v>157.3</v>
      </c>
      <c r="J120" s="147" t="e">
        <f t="shared" si="13"/>
        <v>#DIV/0!</v>
      </c>
      <c r="K120" s="134">
        <f t="shared" si="26"/>
        <v>0.06357279084551812</v>
      </c>
    </row>
    <row r="121" spans="1:11" s="35" customFormat="1" ht="34.5">
      <c r="A121" s="109" t="s">
        <v>301</v>
      </c>
      <c r="B121" s="135" t="s">
        <v>141</v>
      </c>
      <c r="C121" s="135" t="s">
        <v>139</v>
      </c>
      <c r="D121" s="141"/>
      <c r="E121" s="141">
        <v>382.8</v>
      </c>
      <c r="F121" s="141">
        <v>382.8</v>
      </c>
      <c r="G121" s="141">
        <v>382.8</v>
      </c>
      <c r="H121" s="158">
        <v>871.2</v>
      </c>
      <c r="I121" s="141">
        <v>871.2</v>
      </c>
      <c r="J121" s="147">
        <f t="shared" si="13"/>
        <v>227.58620689655174</v>
      </c>
      <c r="K121" s="134">
        <f t="shared" si="26"/>
        <v>1</v>
      </c>
    </row>
    <row r="122" spans="1:11" s="35" customFormat="1" ht="45.75">
      <c r="A122" s="109" t="s">
        <v>302</v>
      </c>
      <c r="B122" s="135" t="s">
        <v>141</v>
      </c>
      <c r="C122" s="135" t="s">
        <v>139</v>
      </c>
      <c r="D122" s="141">
        <v>20</v>
      </c>
      <c r="E122" s="141">
        <v>10</v>
      </c>
      <c r="F122" s="141"/>
      <c r="G122" s="141">
        <v>10</v>
      </c>
      <c r="H122" s="158">
        <v>10</v>
      </c>
      <c r="I122" s="141">
        <v>50</v>
      </c>
      <c r="J122" s="147">
        <f t="shared" si="13"/>
        <v>100</v>
      </c>
      <c r="K122" s="134">
        <f t="shared" si="26"/>
        <v>0.2</v>
      </c>
    </row>
    <row r="123" spans="1:11" s="35" customFormat="1" ht="34.5">
      <c r="A123" s="109" t="s">
        <v>303</v>
      </c>
      <c r="B123" s="135" t="s">
        <v>141</v>
      </c>
      <c r="C123" s="135" t="s">
        <v>139</v>
      </c>
      <c r="D123" s="141"/>
      <c r="E123" s="141">
        <v>15</v>
      </c>
      <c r="F123" s="141"/>
      <c r="G123" s="141">
        <v>15</v>
      </c>
      <c r="H123" s="158">
        <v>10</v>
      </c>
      <c r="I123" s="141">
        <v>145</v>
      </c>
      <c r="J123" s="147">
        <f t="shared" si="13"/>
        <v>66.66666666666666</v>
      </c>
      <c r="K123" s="134">
        <f t="shared" si="26"/>
        <v>0.06896551724137931</v>
      </c>
    </row>
    <row r="124" spans="1:11" s="35" customFormat="1" ht="34.5">
      <c r="A124" s="109" t="s">
        <v>304</v>
      </c>
      <c r="B124" s="135" t="s">
        <v>141</v>
      </c>
      <c r="C124" s="135" t="s">
        <v>139</v>
      </c>
      <c r="D124" s="141"/>
      <c r="E124" s="141">
        <v>231.6</v>
      </c>
      <c r="F124" s="141"/>
      <c r="G124" s="141">
        <v>231.6</v>
      </c>
      <c r="H124" s="158">
        <v>1923</v>
      </c>
      <c r="I124" s="141">
        <v>1923</v>
      </c>
      <c r="J124" s="147">
        <f t="shared" si="13"/>
        <v>830.3108808290157</v>
      </c>
      <c r="K124" s="134">
        <f t="shared" si="26"/>
        <v>1</v>
      </c>
    </row>
    <row r="125" spans="1:11" s="35" customFormat="1" ht="34.5">
      <c r="A125" s="109" t="s">
        <v>305</v>
      </c>
      <c r="B125" s="135" t="s">
        <v>141</v>
      </c>
      <c r="C125" s="135" t="s">
        <v>139</v>
      </c>
      <c r="D125" s="141"/>
      <c r="E125" s="141">
        <v>150</v>
      </c>
      <c r="F125" s="141"/>
      <c r="G125" s="141">
        <v>150</v>
      </c>
      <c r="H125" s="158">
        <v>800</v>
      </c>
      <c r="I125" s="141">
        <v>1695</v>
      </c>
      <c r="J125" s="147">
        <f t="shared" si="13"/>
        <v>533.3333333333333</v>
      </c>
      <c r="K125" s="134">
        <f t="shared" si="26"/>
        <v>0.471976401179941</v>
      </c>
    </row>
    <row r="126" spans="1:11" s="35" customFormat="1" ht="34.5">
      <c r="A126" s="109" t="s">
        <v>306</v>
      </c>
      <c r="B126" s="135" t="s">
        <v>141</v>
      </c>
      <c r="C126" s="135" t="s">
        <v>139</v>
      </c>
      <c r="D126" s="141">
        <v>167.8</v>
      </c>
      <c r="E126" s="141">
        <v>743.2</v>
      </c>
      <c r="F126" s="141"/>
      <c r="G126" s="141">
        <v>743.2</v>
      </c>
      <c r="H126" s="158">
        <v>3902.3</v>
      </c>
      <c r="I126" s="141">
        <v>3902.3</v>
      </c>
      <c r="J126" s="147">
        <f aca="true" t="shared" si="28" ref="J126:J177">H126/G126*100</f>
        <v>525.06727664155</v>
      </c>
      <c r="K126" s="134">
        <f t="shared" si="26"/>
        <v>1</v>
      </c>
    </row>
    <row r="127" spans="1:11" s="35" customFormat="1" ht="45.75">
      <c r="A127" s="109" t="s">
        <v>307</v>
      </c>
      <c r="B127" s="135" t="s">
        <v>141</v>
      </c>
      <c r="C127" s="135" t="s">
        <v>139</v>
      </c>
      <c r="D127" s="141">
        <v>82.7</v>
      </c>
      <c r="E127" s="141">
        <v>50</v>
      </c>
      <c r="F127" s="141"/>
      <c r="G127" s="141">
        <v>50</v>
      </c>
      <c r="H127" s="158">
        <v>250</v>
      </c>
      <c r="I127" s="141">
        <v>574.6</v>
      </c>
      <c r="J127" s="147">
        <f t="shared" si="28"/>
        <v>500</v>
      </c>
      <c r="K127" s="134">
        <f t="shared" si="26"/>
        <v>0.43508527671423597</v>
      </c>
    </row>
    <row r="128" spans="1:11" s="35" customFormat="1" ht="23.25">
      <c r="A128" s="110" t="s">
        <v>308</v>
      </c>
      <c r="B128" s="135" t="s">
        <v>141</v>
      </c>
      <c r="C128" s="135" t="s">
        <v>139</v>
      </c>
      <c r="D128" s="141"/>
      <c r="E128" s="141"/>
      <c r="F128" s="141"/>
      <c r="G128" s="141"/>
      <c r="H128" s="158">
        <v>2100</v>
      </c>
      <c r="I128" s="141">
        <v>4351.8</v>
      </c>
      <c r="J128" s="147" t="e">
        <f t="shared" si="28"/>
        <v>#DIV/0!</v>
      </c>
      <c r="K128" s="134">
        <f t="shared" si="26"/>
        <v>0.48255894112780917</v>
      </c>
    </row>
    <row r="129" spans="1:11" s="35" customFormat="1" ht="23.25">
      <c r="A129" s="111" t="s">
        <v>309</v>
      </c>
      <c r="B129" s="135" t="s">
        <v>141</v>
      </c>
      <c r="C129" s="135" t="s">
        <v>139</v>
      </c>
      <c r="D129" s="141"/>
      <c r="E129" s="141"/>
      <c r="F129" s="141"/>
      <c r="G129" s="141"/>
      <c r="H129" s="158">
        <v>750</v>
      </c>
      <c r="I129" s="141">
        <v>1500</v>
      </c>
      <c r="J129" s="147" t="e">
        <f t="shared" si="28"/>
        <v>#DIV/0!</v>
      </c>
      <c r="K129" s="134">
        <f t="shared" si="26"/>
        <v>0.5</v>
      </c>
    </row>
    <row r="130" spans="1:11" s="35" customFormat="1" ht="23.25">
      <c r="A130" s="111" t="s">
        <v>312</v>
      </c>
      <c r="B130" s="135" t="s">
        <v>141</v>
      </c>
      <c r="C130" s="135" t="s">
        <v>139</v>
      </c>
      <c r="D130" s="141"/>
      <c r="E130" s="141"/>
      <c r="F130" s="141"/>
      <c r="G130" s="141"/>
      <c r="H130" s="158">
        <v>750</v>
      </c>
      <c r="I130" s="141">
        <v>1500</v>
      </c>
      <c r="J130" s="147" t="e">
        <f t="shared" si="28"/>
        <v>#DIV/0!</v>
      </c>
      <c r="K130" s="134">
        <f t="shared" si="26"/>
        <v>0.5</v>
      </c>
    </row>
    <row r="131" spans="1:11" s="35" customFormat="1" ht="15.75">
      <c r="A131" s="111" t="s">
        <v>324</v>
      </c>
      <c r="B131" s="135" t="s">
        <v>141</v>
      </c>
      <c r="C131" s="135" t="s">
        <v>139</v>
      </c>
      <c r="D131" s="137"/>
      <c r="E131" s="137"/>
      <c r="F131" s="137"/>
      <c r="G131" s="137"/>
      <c r="H131" s="89"/>
      <c r="I131" s="137"/>
      <c r="J131" s="147" t="e">
        <f t="shared" si="28"/>
        <v>#DIV/0!</v>
      </c>
      <c r="K131" s="134" t="e">
        <f t="shared" si="26"/>
        <v>#DIV/0!</v>
      </c>
    </row>
    <row r="132" spans="1:11" s="35" customFormat="1" ht="25.5">
      <c r="A132" s="91" t="s">
        <v>313</v>
      </c>
      <c r="B132" s="135" t="s">
        <v>141</v>
      </c>
      <c r="C132" s="135" t="s">
        <v>139</v>
      </c>
      <c r="D132" s="153"/>
      <c r="E132" s="153">
        <v>382</v>
      </c>
      <c r="F132" s="153">
        <v>382</v>
      </c>
      <c r="G132" s="153">
        <v>382</v>
      </c>
      <c r="H132" s="165">
        <v>300</v>
      </c>
      <c r="I132" s="153">
        <v>1250</v>
      </c>
      <c r="J132" s="147">
        <f t="shared" si="28"/>
        <v>78.53403141361257</v>
      </c>
      <c r="K132" s="134">
        <f t="shared" si="26"/>
        <v>0.24</v>
      </c>
    </row>
    <row r="133" spans="1:11" s="35" customFormat="1" ht="23.25">
      <c r="A133" s="113" t="s">
        <v>314</v>
      </c>
      <c r="B133" s="135" t="s">
        <v>141</v>
      </c>
      <c r="C133" s="135" t="s">
        <v>139</v>
      </c>
      <c r="D133" s="137"/>
      <c r="E133" s="137"/>
      <c r="F133" s="137"/>
      <c r="G133" s="137"/>
      <c r="H133" s="158">
        <v>100</v>
      </c>
      <c r="I133" s="141">
        <v>729</v>
      </c>
      <c r="J133" s="147" t="e">
        <f t="shared" si="28"/>
        <v>#DIV/0!</v>
      </c>
      <c r="K133" s="134">
        <f t="shared" si="26"/>
        <v>0.13717421124828533</v>
      </c>
    </row>
    <row r="134" spans="1:11" s="35" customFormat="1" ht="15.75">
      <c r="A134" s="113" t="s">
        <v>319</v>
      </c>
      <c r="B134" s="135" t="s">
        <v>141</v>
      </c>
      <c r="C134" s="135" t="s">
        <v>139</v>
      </c>
      <c r="D134" s="137"/>
      <c r="E134" s="137"/>
      <c r="F134" s="137"/>
      <c r="G134" s="137"/>
      <c r="H134" s="158">
        <v>227.3</v>
      </c>
      <c r="I134" s="141">
        <v>437.4</v>
      </c>
      <c r="J134" s="147" t="e">
        <f t="shared" si="28"/>
        <v>#DIV/0!</v>
      </c>
      <c r="K134" s="134">
        <f t="shared" si="26"/>
        <v>0.5196616369455876</v>
      </c>
    </row>
    <row r="135" spans="1:11" s="23" customFormat="1" ht="31.5">
      <c r="A135" s="19" t="s">
        <v>45</v>
      </c>
      <c r="B135" s="132" t="s">
        <v>142</v>
      </c>
      <c r="C135" s="132" t="s">
        <v>133</v>
      </c>
      <c r="D135" s="143">
        <f aca="true" t="shared" si="29" ref="D135:I135">D136+D137</f>
        <v>0</v>
      </c>
      <c r="E135" s="143">
        <f t="shared" si="29"/>
        <v>301</v>
      </c>
      <c r="F135" s="143">
        <f t="shared" si="29"/>
        <v>188.4</v>
      </c>
      <c r="G135" s="143">
        <f t="shared" si="29"/>
        <v>301</v>
      </c>
      <c r="H135" s="163">
        <f t="shared" si="29"/>
        <v>399.8</v>
      </c>
      <c r="I135" s="143">
        <f t="shared" si="29"/>
        <v>576.8</v>
      </c>
      <c r="J135" s="147">
        <f t="shared" si="28"/>
        <v>132.82392026578074</v>
      </c>
      <c r="K135" s="134">
        <f t="shared" si="26"/>
        <v>0.6931345353675451</v>
      </c>
    </row>
    <row r="136" spans="1:11" s="35" customFormat="1" ht="15.75">
      <c r="A136" s="91" t="s">
        <v>157</v>
      </c>
      <c r="B136" s="154" t="s">
        <v>142</v>
      </c>
      <c r="C136" s="154" t="s">
        <v>132</v>
      </c>
      <c r="D136" s="153"/>
      <c r="E136" s="153">
        <v>227</v>
      </c>
      <c r="F136" s="153">
        <v>136</v>
      </c>
      <c r="G136" s="153">
        <v>227</v>
      </c>
      <c r="H136" s="165">
        <v>249.8</v>
      </c>
      <c r="I136" s="153">
        <v>249.8</v>
      </c>
      <c r="J136" s="147">
        <f t="shared" si="28"/>
        <v>110.04405286343612</v>
      </c>
      <c r="K136" s="134">
        <f t="shared" si="26"/>
        <v>1</v>
      </c>
    </row>
    <row r="137" spans="1:11" s="35" customFormat="1" ht="25.5">
      <c r="A137" s="91" t="s">
        <v>233</v>
      </c>
      <c r="B137" s="154" t="s">
        <v>142</v>
      </c>
      <c r="C137" s="154" t="s">
        <v>136</v>
      </c>
      <c r="D137" s="153"/>
      <c r="E137" s="153">
        <v>74</v>
      </c>
      <c r="F137" s="153">
        <v>52.4</v>
      </c>
      <c r="G137" s="153">
        <v>74</v>
      </c>
      <c r="H137" s="165">
        <v>150</v>
      </c>
      <c r="I137" s="153">
        <v>327</v>
      </c>
      <c r="J137" s="147">
        <f t="shared" si="28"/>
        <v>202.7027027027027</v>
      </c>
      <c r="K137" s="134">
        <f t="shared" si="26"/>
        <v>0.45871559633027525</v>
      </c>
    </row>
    <row r="138" spans="1:11" s="23" customFormat="1" ht="15.75">
      <c r="A138" s="19" t="s">
        <v>320</v>
      </c>
      <c r="B138" s="132" t="s">
        <v>139</v>
      </c>
      <c r="C138" s="132" t="s">
        <v>133</v>
      </c>
      <c r="D138" s="143">
        <f aca="true" t="shared" si="30" ref="D138:I138">D139</f>
        <v>0</v>
      </c>
      <c r="E138" s="143">
        <f t="shared" si="30"/>
        <v>1100</v>
      </c>
      <c r="F138" s="143">
        <f t="shared" si="30"/>
        <v>0</v>
      </c>
      <c r="G138" s="143">
        <f t="shared" si="30"/>
        <v>1100</v>
      </c>
      <c r="H138" s="163">
        <f t="shared" si="30"/>
        <v>250</v>
      </c>
      <c r="I138" s="143">
        <f t="shared" si="30"/>
        <v>250</v>
      </c>
      <c r="J138" s="147">
        <f t="shared" si="28"/>
        <v>22.727272727272727</v>
      </c>
      <c r="K138" s="134">
        <f t="shared" si="26"/>
        <v>1</v>
      </c>
    </row>
    <row r="139" spans="1:11" ht="15.75">
      <c r="A139" s="33" t="s">
        <v>158</v>
      </c>
      <c r="B139" s="135" t="s">
        <v>139</v>
      </c>
      <c r="C139" s="135" t="s">
        <v>139</v>
      </c>
      <c r="D139" s="136"/>
      <c r="E139" s="136">
        <v>1100</v>
      </c>
      <c r="F139" s="136"/>
      <c r="G139" s="136">
        <v>1100</v>
      </c>
      <c r="H139" s="160">
        <v>250</v>
      </c>
      <c r="I139" s="136">
        <v>250</v>
      </c>
      <c r="J139" s="147">
        <f t="shared" si="28"/>
        <v>22.727272727272727</v>
      </c>
      <c r="K139" s="134">
        <f t="shared" si="26"/>
        <v>1</v>
      </c>
    </row>
    <row r="140" spans="1:11" s="23" customFormat="1" ht="15.75">
      <c r="A140" s="19" t="s">
        <v>47</v>
      </c>
      <c r="B140" s="132" t="s">
        <v>0</v>
      </c>
      <c r="C140" s="132" t="s">
        <v>133</v>
      </c>
      <c r="D140" s="143">
        <f aca="true" t="shared" si="31" ref="D140:I140">D141+D143+D153+D159</f>
        <v>0</v>
      </c>
      <c r="E140" s="143">
        <f t="shared" si="31"/>
        <v>28784.571</v>
      </c>
      <c r="F140" s="143">
        <f t="shared" si="31"/>
        <v>18624.5</v>
      </c>
      <c r="G140" s="143">
        <f t="shared" si="31"/>
        <v>29044.6</v>
      </c>
      <c r="H140" s="143">
        <f t="shared" si="31"/>
        <v>25547.9</v>
      </c>
      <c r="I140" s="143">
        <f t="shared" si="31"/>
        <v>25872.9</v>
      </c>
      <c r="J140" s="147">
        <f t="shared" si="28"/>
        <v>87.96092905393775</v>
      </c>
      <c r="K140" s="134">
        <f t="shared" si="26"/>
        <v>0.9874385940501451</v>
      </c>
    </row>
    <row r="141" spans="1:11" ht="15.75">
      <c r="A141" s="21" t="s">
        <v>48</v>
      </c>
      <c r="B141" s="135" t="s">
        <v>0</v>
      </c>
      <c r="C141" s="135" t="s">
        <v>132</v>
      </c>
      <c r="D141" s="136">
        <f aca="true" t="shared" si="32" ref="D141:I141">D142</f>
        <v>0</v>
      </c>
      <c r="E141" s="136">
        <f t="shared" si="32"/>
        <v>635</v>
      </c>
      <c r="F141" s="136">
        <f t="shared" si="32"/>
        <v>241.5</v>
      </c>
      <c r="G141" s="136">
        <f t="shared" si="32"/>
        <v>635</v>
      </c>
      <c r="H141" s="136">
        <f t="shared" si="32"/>
        <v>617.3</v>
      </c>
      <c r="I141" s="136">
        <f t="shared" si="32"/>
        <v>617.3</v>
      </c>
      <c r="J141" s="147">
        <f t="shared" si="28"/>
        <v>97.21259842519684</v>
      </c>
      <c r="K141" s="134">
        <f t="shared" si="26"/>
        <v>1</v>
      </c>
    </row>
    <row r="142" spans="1:11" s="35" customFormat="1" ht="15.75">
      <c r="A142" s="81" t="s">
        <v>159</v>
      </c>
      <c r="B142" s="135" t="s">
        <v>0</v>
      </c>
      <c r="C142" s="135" t="s">
        <v>132</v>
      </c>
      <c r="D142" s="137"/>
      <c r="E142" s="137">
        <v>635</v>
      </c>
      <c r="F142" s="137">
        <v>241.5</v>
      </c>
      <c r="G142" s="137">
        <v>635</v>
      </c>
      <c r="H142" s="89">
        <v>617.3</v>
      </c>
      <c r="I142" s="137">
        <v>617.3</v>
      </c>
      <c r="J142" s="147">
        <f t="shared" si="28"/>
        <v>97.21259842519684</v>
      </c>
      <c r="K142" s="134">
        <f t="shared" si="26"/>
        <v>1</v>
      </c>
    </row>
    <row r="143" spans="1:11" ht="15.75">
      <c r="A143" s="21" t="s">
        <v>49</v>
      </c>
      <c r="B143" s="135" t="s">
        <v>0</v>
      </c>
      <c r="C143" s="135" t="s">
        <v>135</v>
      </c>
      <c r="D143" s="136">
        <f aca="true" t="shared" si="33" ref="D143:I143">D144+D145+D146+D147+D148+D149+D150+D151+D152</f>
        <v>0</v>
      </c>
      <c r="E143" s="136">
        <f t="shared" si="33"/>
        <v>4510.3</v>
      </c>
      <c r="F143" s="136">
        <f t="shared" si="33"/>
        <v>3210.6</v>
      </c>
      <c r="G143" s="136">
        <f t="shared" si="33"/>
        <v>4510.3</v>
      </c>
      <c r="H143" s="136">
        <f t="shared" si="33"/>
        <v>1535.1999999999998</v>
      </c>
      <c r="I143" s="136">
        <f t="shared" si="33"/>
        <v>1860.1999999999998</v>
      </c>
      <c r="J143" s="147">
        <f t="shared" si="28"/>
        <v>34.037647163159875</v>
      </c>
      <c r="K143" s="134">
        <f t="shared" si="26"/>
        <v>0.8252876034834964</v>
      </c>
    </row>
    <row r="144" spans="1:11" s="35" customFormat="1" ht="15.75">
      <c r="A144" s="81" t="s">
        <v>160</v>
      </c>
      <c r="B144" s="135" t="s">
        <v>0</v>
      </c>
      <c r="C144" s="135" t="s">
        <v>135</v>
      </c>
      <c r="D144" s="137"/>
      <c r="E144" s="137">
        <v>664.5</v>
      </c>
      <c r="F144" s="137">
        <v>519.7</v>
      </c>
      <c r="G144" s="137">
        <v>664.5</v>
      </c>
      <c r="H144" s="89">
        <v>836.4</v>
      </c>
      <c r="I144" s="137">
        <v>836.4</v>
      </c>
      <c r="J144" s="147">
        <f t="shared" si="28"/>
        <v>125.86907449209932</v>
      </c>
      <c r="K144" s="134">
        <f aca="true" t="shared" si="34" ref="K144:K172">H144/I144</f>
        <v>1</v>
      </c>
    </row>
    <row r="145" spans="1:11" s="35" customFormat="1" ht="15.75">
      <c r="A145" s="81" t="s">
        <v>161</v>
      </c>
      <c r="B145" s="135" t="s">
        <v>0</v>
      </c>
      <c r="C145" s="135" t="s">
        <v>135</v>
      </c>
      <c r="D145" s="137"/>
      <c r="E145" s="137">
        <v>283.2</v>
      </c>
      <c r="F145" s="137">
        <v>282.7</v>
      </c>
      <c r="G145" s="137">
        <v>283.2</v>
      </c>
      <c r="H145" s="89">
        <v>528.8</v>
      </c>
      <c r="I145" s="137">
        <v>528.8</v>
      </c>
      <c r="J145" s="147">
        <f t="shared" si="28"/>
        <v>186.7231638418079</v>
      </c>
      <c r="K145" s="134">
        <f t="shared" si="34"/>
        <v>1</v>
      </c>
    </row>
    <row r="146" spans="1:11" s="35" customFormat="1" ht="15.75">
      <c r="A146" s="33"/>
      <c r="B146" s="135" t="s">
        <v>0</v>
      </c>
      <c r="C146" s="135" t="s">
        <v>135</v>
      </c>
      <c r="D146" s="137"/>
      <c r="E146" s="137"/>
      <c r="F146" s="137"/>
      <c r="G146" s="137"/>
      <c r="H146" s="137"/>
      <c r="I146" s="137"/>
      <c r="J146" s="147" t="e">
        <f t="shared" si="28"/>
        <v>#DIV/0!</v>
      </c>
      <c r="K146" s="134" t="e">
        <f t="shared" si="34"/>
        <v>#DIV/0!</v>
      </c>
    </row>
    <row r="147" spans="1:11" s="35" customFormat="1" ht="25.5">
      <c r="A147" s="33" t="s">
        <v>252</v>
      </c>
      <c r="B147" s="135" t="s">
        <v>0</v>
      </c>
      <c r="C147" s="135" t="s">
        <v>135</v>
      </c>
      <c r="D147" s="137"/>
      <c r="E147" s="137">
        <v>3527.6</v>
      </c>
      <c r="F147" s="137">
        <v>2384</v>
      </c>
      <c r="G147" s="137">
        <v>3527.6</v>
      </c>
      <c r="H147" s="137"/>
      <c r="I147" s="137"/>
      <c r="J147" s="147">
        <f t="shared" si="28"/>
        <v>0</v>
      </c>
      <c r="K147" s="134" t="e">
        <f t="shared" si="34"/>
        <v>#DIV/0!</v>
      </c>
    </row>
    <row r="148" spans="1:11" s="35" customFormat="1" ht="25.5">
      <c r="A148" s="33" t="s">
        <v>253</v>
      </c>
      <c r="B148" s="135" t="s">
        <v>0</v>
      </c>
      <c r="C148" s="135" t="s">
        <v>135</v>
      </c>
      <c r="D148" s="137"/>
      <c r="E148" s="137">
        <v>35</v>
      </c>
      <c r="F148" s="137">
        <v>24.2</v>
      </c>
      <c r="G148" s="137">
        <v>35</v>
      </c>
      <c r="H148" s="89">
        <v>70</v>
      </c>
      <c r="I148" s="137">
        <v>70</v>
      </c>
      <c r="J148" s="147">
        <f t="shared" si="28"/>
        <v>200</v>
      </c>
      <c r="K148" s="134">
        <f t="shared" si="34"/>
        <v>1</v>
      </c>
    </row>
    <row r="149" spans="1:11" s="35" customFormat="1" ht="23.25">
      <c r="A149" s="112" t="s">
        <v>310</v>
      </c>
      <c r="B149" s="135" t="s">
        <v>0</v>
      </c>
      <c r="C149" s="135" t="s">
        <v>135</v>
      </c>
      <c r="D149" s="137"/>
      <c r="E149" s="137"/>
      <c r="F149" s="137"/>
      <c r="G149" s="137"/>
      <c r="H149" s="137"/>
      <c r="I149" s="137"/>
      <c r="J149" s="147" t="e">
        <f t="shared" si="28"/>
        <v>#DIV/0!</v>
      </c>
      <c r="K149" s="134" t="e">
        <f t="shared" si="34"/>
        <v>#DIV/0!</v>
      </c>
    </row>
    <row r="150" spans="1:11" s="35" customFormat="1" ht="23.25">
      <c r="A150" s="113" t="s">
        <v>314</v>
      </c>
      <c r="B150" s="135" t="s">
        <v>0</v>
      </c>
      <c r="C150" s="135" t="s">
        <v>135</v>
      </c>
      <c r="D150" s="137"/>
      <c r="E150" s="137"/>
      <c r="F150" s="137"/>
      <c r="G150" s="137"/>
      <c r="H150" s="137"/>
      <c r="I150" s="137"/>
      <c r="J150" s="147" t="e">
        <f t="shared" si="28"/>
        <v>#DIV/0!</v>
      </c>
      <c r="K150" s="134" t="e">
        <f t="shared" si="34"/>
        <v>#DIV/0!</v>
      </c>
    </row>
    <row r="151" spans="1:11" s="35" customFormat="1" ht="33" customHeight="1">
      <c r="A151" s="113" t="s">
        <v>323</v>
      </c>
      <c r="B151" s="135" t="s">
        <v>0</v>
      </c>
      <c r="C151" s="135" t="s">
        <v>135</v>
      </c>
      <c r="D151" s="137"/>
      <c r="E151" s="137"/>
      <c r="F151" s="137"/>
      <c r="G151" s="137"/>
      <c r="H151" s="158">
        <v>100</v>
      </c>
      <c r="I151" s="141">
        <v>425</v>
      </c>
      <c r="J151" s="147" t="e">
        <f t="shared" si="28"/>
        <v>#DIV/0!</v>
      </c>
      <c r="K151" s="134">
        <f t="shared" si="34"/>
        <v>0.23529411764705882</v>
      </c>
    </row>
    <row r="152" spans="1:11" s="35" customFormat="1" ht="19.5" customHeight="1">
      <c r="A152" s="113" t="s">
        <v>319</v>
      </c>
      <c r="B152" s="135" t="s">
        <v>0</v>
      </c>
      <c r="C152" s="135" t="s">
        <v>135</v>
      </c>
      <c r="D152" s="137"/>
      <c r="E152" s="137"/>
      <c r="F152" s="137"/>
      <c r="G152" s="137"/>
      <c r="H152" s="137"/>
      <c r="I152" s="137"/>
      <c r="J152" s="147" t="e">
        <f t="shared" si="28"/>
        <v>#DIV/0!</v>
      </c>
      <c r="K152" s="134" t="e">
        <f t="shared" si="34"/>
        <v>#DIV/0!</v>
      </c>
    </row>
    <row r="153" spans="1:11" ht="15.75">
      <c r="A153" s="21" t="s">
        <v>50</v>
      </c>
      <c r="B153" s="135" t="s">
        <v>0</v>
      </c>
      <c r="C153" s="135" t="s">
        <v>136</v>
      </c>
      <c r="D153" s="143">
        <f aca="true" t="shared" si="35" ref="D153:I153">D154+D155+D156+D157+D158</f>
        <v>0</v>
      </c>
      <c r="E153" s="143">
        <f t="shared" si="35"/>
        <v>23564.271</v>
      </c>
      <c r="F153" s="143">
        <f t="shared" si="35"/>
        <v>15129.1</v>
      </c>
      <c r="G153" s="143">
        <f t="shared" si="35"/>
        <v>23824.3</v>
      </c>
      <c r="H153" s="143">
        <f t="shared" si="35"/>
        <v>23309.5</v>
      </c>
      <c r="I153" s="143">
        <f t="shared" si="35"/>
        <v>23309.5</v>
      </c>
      <c r="J153" s="147">
        <f t="shared" si="28"/>
        <v>97.83918100426875</v>
      </c>
      <c r="K153" s="134">
        <f t="shared" si="34"/>
        <v>1</v>
      </c>
    </row>
    <row r="154" spans="1:11" s="35" customFormat="1" ht="15.75">
      <c r="A154" s="33" t="s">
        <v>176</v>
      </c>
      <c r="B154" s="135" t="s">
        <v>0</v>
      </c>
      <c r="C154" s="135" t="s">
        <v>136</v>
      </c>
      <c r="D154" s="137"/>
      <c r="E154" s="137">
        <v>403.871</v>
      </c>
      <c r="F154" s="137">
        <v>319.1</v>
      </c>
      <c r="G154" s="137">
        <v>438.1</v>
      </c>
      <c r="H154" s="89">
        <v>491</v>
      </c>
      <c r="I154" s="137">
        <v>491</v>
      </c>
      <c r="J154" s="147">
        <f t="shared" si="28"/>
        <v>112.0748687514266</v>
      </c>
      <c r="K154" s="134">
        <f t="shared" si="34"/>
        <v>1</v>
      </c>
    </row>
    <row r="155" spans="1:11" s="35" customFormat="1" ht="25.5">
      <c r="A155" s="33" t="s">
        <v>247</v>
      </c>
      <c r="B155" s="135" t="s">
        <v>0</v>
      </c>
      <c r="C155" s="135" t="s">
        <v>136</v>
      </c>
      <c r="D155" s="137"/>
      <c r="E155" s="137">
        <v>14755.1</v>
      </c>
      <c r="F155" s="137">
        <v>10658</v>
      </c>
      <c r="G155" s="137">
        <v>14913</v>
      </c>
      <c r="H155" s="89">
        <v>16298.7</v>
      </c>
      <c r="I155" s="137">
        <v>16298.7</v>
      </c>
      <c r="J155" s="147">
        <f t="shared" si="28"/>
        <v>109.29189297927984</v>
      </c>
      <c r="K155" s="134">
        <f t="shared" si="34"/>
        <v>1</v>
      </c>
    </row>
    <row r="156" spans="1:11" s="35" customFormat="1" ht="15.75">
      <c r="A156" s="33" t="s">
        <v>181</v>
      </c>
      <c r="B156" s="135" t="s">
        <v>0</v>
      </c>
      <c r="C156" s="135" t="s">
        <v>136</v>
      </c>
      <c r="D156" s="137"/>
      <c r="E156" s="137">
        <v>2076.8</v>
      </c>
      <c r="F156" s="137">
        <v>1376.1</v>
      </c>
      <c r="G156" s="137">
        <v>2087.2</v>
      </c>
      <c r="H156" s="89">
        <v>2130.4</v>
      </c>
      <c r="I156" s="137">
        <v>2130.4</v>
      </c>
      <c r="J156" s="147">
        <f t="shared" si="28"/>
        <v>102.06975852817173</v>
      </c>
      <c r="K156" s="134">
        <f t="shared" si="34"/>
        <v>1</v>
      </c>
    </row>
    <row r="157" spans="1:11" s="35" customFormat="1" ht="15.75">
      <c r="A157" s="33" t="s">
        <v>182</v>
      </c>
      <c r="B157" s="135" t="s">
        <v>0</v>
      </c>
      <c r="C157" s="135" t="s">
        <v>136</v>
      </c>
      <c r="D157" s="137"/>
      <c r="E157" s="137">
        <v>932</v>
      </c>
      <c r="F157" s="137">
        <v>615.9</v>
      </c>
      <c r="G157" s="137">
        <v>932</v>
      </c>
      <c r="H157" s="89">
        <v>904.3</v>
      </c>
      <c r="I157" s="137">
        <v>904.3</v>
      </c>
      <c r="J157" s="147">
        <f t="shared" si="28"/>
        <v>97.02789699570815</v>
      </c>
      <c r="K157" s="134">
        <f t="shared" si="34"/>
        <v>1</v>
      </c>
    </row>
    <row r="158" spans="1:11" s="35" customFormat="1" ht="25.5">
      <c r="A158" s="33" t="s">
        <v>180</v>
      </c>
      <c r="B158" s="135" t="s">
        <v>0</v>
      </c>
      <c r="C158" s="135" t="s">
        <v>136</v>
      </c>
      <c r="D158" s="137"/>
      <c r="E158" s="137">
        <v>5396.5</v>
      </c>
      <c r="F158" s="137">
        <v>2160</v>
      </c>
      <c r="G158" s="137">
        <v>5454</v>
      </c>
      <c r="H158" s="89">
        <v>3485.1</v>
      </c>
      <c r="I158" s="137">
        <v>3485.1</v>
      </c>
      <c r="J158" s="147">
        <f t="shared" si="28"/>
        <v>63.8998899889989</v>
      </c>
      <c r="K158" s="134">
        <f t="shared" si="34"/>
        <v>1</v>
      </c>
    </row>
    <row r="159" spans="1:11" ht="31.5">
      <c r="A159" s="21" t="s">
        <v>51</v>
      </c>
      <c r="B159" s="135" t="s">
        <v>0</v>
      </c>
      <c r="C159" s="135" t="s">
        <v>137</v>
      </c>
      <c r="D159" s="136">
        <f aca="true" t="shared" si="36" ref="D159:I159">D160</f>
        <v>0</v>
      </c>
      <c r="E159" s="136">
        <f t="shared" si="36"/>
        <v>75</v>
      </c>
      <c r="F159" s="136">
        <f t="shared" si="36"/>
        <v>43.3</v>
      </c>
      <c r="G159" s="136">
        <f t="shared" si="36"/>
        <v>75</v>
      </c>
      <c r="H159" s="160">
        <f t="shared" si="36"/>
        <v>85.9</v>
      </c>
      <c r="I159" s="136">
        <f t="shared" si="36"/>
        <v>85.9</v>
      </c>
      <c r="J159" s="147">
        <f t="shared" si="28"/>
        <v>114.53333333333333</v>
      </c>
      <c r="K159" s="134">
        <f t="shared" si="34"/>
        <v>1</v>
      </c>
    </row>
    <row r="160" spans="1:11" s="35" customFormat="1" ht="15.75">
      <c r="A160" s="81" t="s">
        <v>162</v>
      </c>
      <c r="B160" s="135" t="s">
        <v>0</v>
      </c>
      <c r="C160" s="135" t="s">
        <v>137</v>
      </c>
      <c r="D160" s="141"/>
      <c r="E160" s="141">
        <v>75</v>
      </c>
      <c r="F160" s="141">
        <v>43.3</v>
      </c>
      <c r="G160" s="141">
        <v>75</v>
      </c>
      <c r="H160" s="158">
        <v>85.9</v>
      </c>
      <c r="I160" s="141">
        <v>85.9</v>
      </c>
      <c r="J160" s="147">
        <f t="shared" si="28"/>
        <v>114.53333333333333</v>
      </c>
      <c r="K160" s="134">
        <f t="shared" si="34"/>
        <v>1</v>
      </c>
    </row>
    <row r="161" spans="1:11" s="35" customFormat="1" ht="15.75">
      <c r="A161" s="77" t="s">
        <v>46</v>
      </c>
      <c r="B161" s="151" t="s">
        <v>1</v>
      </c>
      <c r="C161" s="151" t="s">
        <v>134</v>
      </c>
      <c r="D161" s="146"/>
      <c r="E161" s="146">
        <v>160</v>
      </c>
      <c r="F161" s="146">
        <v>118.2</v>
      </c>
      <c r="G161" s="146">
        <v>160</v>
      </c>
      <c r="H161" s="162">
        <v>200</v>
      </c>
      <c r="I161" s="146">
        <v>200</v>
      </c>
      <c r="J161" s="147">
        <f t="shared" si="28"/>
        <v>125</v>
      </c>
      <c r="K161" s="134">
        <f t="shared" si="34"/>
        <v>1</v>
      </c>
    </row>
    <row r="162" spans="1:11" s="23" customFormat="1" ht="15.75">
      <c r="A162" s="19" t="s">
        <v>340</v>
      </c>
      <c r="B162" s="132"/>
      <c r="C162" s="132"/>
      <c r="D162" s="143">
        <f>D163+D166+D170</f>
        <v>0</v>
      </c>
      <c r="E162" s="143">
        <f>E163+E166+E170</f>
        <v>16034.4</v>
      </c>
      <c r="F162" s="143">
        <f>F163+F166+F170</f>
        <v>11572.8</v>
      </c>
      <c r="G162" s="143">
        <f>G163+G166+G170</f>
        <v>16073.999999999998</v>
      </c>
      <c r="H162" s="143">
        <f>H163+H166+H170+H171</f>
        <v>21795.8</v>
      </c>
      <c r="I162" s="143">
        <f>I163+I166+I170</f>
        <v>17295.8</v>
      </c>
      <c r="J162" s="147">
        <f t="shared" si="28"/>
        <v>135.5966156526067</v>
      </c>
      <c r="K162" s="134">
        <f t="shared" si="34"/>
        <v>1.2601787717249275</v>
      </c>
    </row>
    <row r="163" spans="1:11" ht="31.5">
      <c r="A163" s="21" t="s">
        <v>18</v>
      </c>
      <c r="B163" s="135" t="s">
        <v>138</v>
      </c>
      <c r="C163" s="135" t="s">
        <v>132</v>
      </c>
      <c r="D163" s="136">
        <f aca="true" t="shared" si="37" ref="D163:I163">D164+D165</f>
        <v>0</v>
      </c>
      <c r="E163" s="136">
        <f t="shared" si="37"/>
        <v>14076.9</v>
      </c>
      <c r="F163" s="136">
        <f t="shared" si="37"/>
        <v>10071</v>
      </c>
      <c r="G163" s="136">
        <f t="shared" si="37"/>
        <v>14076.9</v>
      </c>
      <c r="H163" s="155">
        <f t="shared" si="37"/>
        <v>15077.8</v>
      </c>
      <c r="I163" s="136">
        <f t="shared" si="37"/>
        <v>15077.8</v>
      </c>
      <c r="J163" s="147">
        <f t="shared" si="28"/>
        <v>107.11023023535012</v>
      </c>
      <c r="K163" s="134">
        <f t="shared" si="34"/>
        <v>1</v>
      </c>
    </row>
    <row r="164" spans="1:11" s="35" customFormat="1" ht="15.75">
      <c r="A164" s="33" t="s">
        <v>171</v>
      </c>
      <c r="B164" s="156"/>
      <c r="C164" s="156"/>
      <c r="D164" s="137"/>
      <c r="E164" s="137">
        <v>7876.9</v>
      </c>
      <c r="F164" s="137">
        <v>5909.1</v>
      </c>
      <c r="G164" s="137">
        <v>7876.9</v>
      </c>
      <c r="H164" s="166">
        <v>7877.8</v>
      </c>
      <c r="I164" s="139">
        <v>7877.8</v>
      </c>
      <c r="J164" s="147">
        <f t="shared" si="28"/>
        <v>100.01142581472406</v>
      </c>
      <c r="K164" s="134">
        <f t="shared" si="34"/>
        <v>1</v>
      </c>
    </row>
    <row r="165" spans="1:11" s="35" customFormat="1" ht="15.75">
      <c r="A165" s="33" t="s">
        <v>172</v>
      </c>
      <c r="B165" s="156"/>
      <c r="C165" s="156"/>
      <c r="D165" s="137"/>
      <c r="E165" s="137">
        <v>6200</v>
      </c>
      <c r="F165" s="137">
        <v>4161.9</v>
      </c>
      <c r="G165" s="137">
        <v>6200</v>
      </c>
      <c r="H165" s="89">
        <v>7200</v>
      </c>
      <c r="I165" s="137">
        <v>7200</v>
      </c>
      <c r="J165" s="147">
        <f t="shared" si="28"/>
        <v>116.12903225806453</v>
      </c>
      <c r="K165" s="134">
        <f t="shared" si="34"/>
        <v>1</v>
      </c>
    </row>
    <row r="166" spans="1:11" ht="47.25">
      <c r="A166" s="21" t="s">
        <v>20</v>
      </c>
      <c r="B166" s="135"/>
      <c r="C166" s="135"/>
      <c r="D166" s="137">
        <f aca="true" t="shared" si="38" ref="D166:I166">D167+D168+D169</f>
        <v>0</v>
      </c>
      <c r="E166" s="137">
        <f t="shared" si="38"/>
        <v>1485.7</v>
      </c>
      <c r="F166" s="137">
        <f t="shared" si="38"/>
        <v>1030</v>
      </c>
      <c r="G166" s="137">
        <f t="shared" si="38"/>
        <v>1525.3</v>
      </c>
      <c r="H166" s="137">
        <f t="shared" si="38"/>
        <v>1618</v>
      </c>
      <c r="I166" s="137">
        <f t="shared" si="38"/>
        <v>1618</v>
      </c>
      <c r="J166" s="147">
        <f t="shared" si="28"/>
        <v>106.07749295220611</v>
      </c>
      <c r="K166" s="134">
        <f t="shared" si="34"/>
        <v>1</v>
      </c>
    </row>
    <row r="167" spans="1:11" s="35" customFormat="1" ht="30.75" customHeight="1">
      <c r="A167" s="99" t="s">
        <v>278</v>
      </c>
      <c r="B167" s="138" t="s">
        <v>142</v>
      </c>
      <c r="C167" s="138" t="s">
        <v>132</v>
      </c>
      <c r="D167" s="137"/>
      <c r="E167" s="137"/>
      <c r="F167" s="137">
        <v>0</v>
      </c>
      <c r="G167" s="137">
        <v>39.6</v>
      </c>
      <c r="H167" s="89">
        <v>37.6</v>
      </c>
      <c r="I167" s="137">
        <v>37.6</v>
      </c>
      <c r="J167" s="147">
        <f t="shared" si="28"/>
        <v>94.94949494949495</v>
      </c>
      <c r="K167" s="134">
        <f t="shared" si="34"/>
        <v>1</v>
      </c>
    </row>
    <row r="168" spans="1:11" s="80" customFormat="1" ht="15.75">
      <c r="A168" s="77" t="s">
        <v>241</v>
      </c>
      <c r="B168" s="151" t="s">
        <v>134</v>
      </c>
      <c r="C168" s="151" t="s">
        <v>135</v>
      </c>
      <c r="D168" s="146"/>
      <c r="E168" s="146">
        <v>1316</v>
      </c>
      <c r="F168" s="146">
        <v>860.3</v>
      </c>
      <c r="G168" s="146">
        <v>1316</v>
      </c>
      <c r="H168" s="162">
        <v>1423.9</v>
      </c>
      <c r="I168" s="146">
        <v>1423.9</v>
      </c>
      <c r="J168" s="147">
        <f t="shared" si="28"/>
        <v>108.19908814589667</v>
      </c>
      <c r="K168" s="134">
        <f t="shared" si="34"/>
        <v>1</v>
      </c>
    </row>
    <row r="169" spans="1:11" s="80" customFormat="1" ht="15.75">
      <c r="A169" s="77" t="s">
        <v>248</v>
      </c>
      <c r="B169" s="151" t="s">
        <v>142</v>
      </c>
      <c r="C169" s="151" t="s">
        <v>132</v>
      </c>
      <c r="D169" s="146"/>
      <c r="E169" s="146">
        <v>169.7</v>
      </c>
      <c r="F169" s="146">
        <v>169.7</v>
      </c>
      <c r="G169" s="146">
        <v>169.7</v>
      </c>
      <c r="H169" s="162">
        <v>156.5</v>
      </c>
      <c r="I169" s="146">
        <v>156.5</v>
      </c>
      <c r="J169" s="147">
        <f t="shared" si="28"/>
        <v>92.22156747200944</v>
      </c>
      <c r="K169" s="134">
        <f t="shared" si="34"/>
        <v>1</v>
      </c>
    </row>
    <row r="170" spans="1:11" s="80" customFormat="1" ht="25.5">
      <c r="A170" s="77" t="s">
        <v>322</v>
      </c>
      <c r="B170" s="151" t="s">
        <v>138</v>
      </c>
      <c r="C170" s="151" t="s">
        <v>135</v>
      </c>
      <c r="D170" s="146"/>
      <c r="E170" s="146">
        <v>471.8</v>
      </c>
      <c r="F170" s="146">
        <v>471.8</v>
      </c>
      <c r="G170" s="146">
        <v>471.8</v>
      </c>
      <c r="H170" s="162">
        <v>600</v>
      </c>
      <c r="I170" s="146">
        <v>600</v>
      </c>
      <c r="J170" s="147">
        <f t="shared" si="28"/>
        <v>127.17253073336158</v>
      </c>
      <c r="K170" s="134">
        <f t="shared" si="34"/>
        <v>1</v>
      </c>
    </row>
    <row r="171" spans="1:11" s="35" customFormat="1" ht="15.75">
      <c r="A171" s="99" t="s">
        <v>263</v>
      </c>
      <c r="B171" s="138" t="s">
        <v>138</v>
      </c>
      <c r="C171" s="138" t="s">
        <v>134</v>
      </c>
      <c r="D171" s="137"/>
      <c r="E171" s="137">
        <v>5000</v>
      </c>
      <c r="F171" s="137">
        <v>5000</v>
      </c>
      <c r="G171" s="137">
        <v>5000</v>
      </c>
      <c r="H171" s="89">
        <v>4500</v>
      </c>
      <c r="I171" s="137">
        <v>5742.5</v>
      </c>
      <c r="J171" s="147">
        <f t="shared" si="28"/>
        <v>90</v>
      </c>
      <c r="K171" s="134">
        <f t="shared" si="34"/>
        <v>0.783630822812364</v>
      </c>
    </row>
    <row r="172" spans="1:11" ht="15.75">
      <c r="A172" s="19" t="s">
        <v>131</v>
      </c>
      <c r="B172" s="132"/>
      <c r="C172" s="132"/>
      <c r="D172" s="143">
        <f aca="true" t="shared" si="39" ref="D172:I172">D12+D52+D57+D73+D83+D87+D135+D138+D140+D161+D162</f>
        <v>88336.40000000001</v>
      </c>
      <c r="E172" s="143">
        <f t="shared" si="39"/>
        <v>288376.771</v>
      </c>
      <c r="F172" s="143">
        <f t="shared" si="39"/>
        <v>204429.3</v>
      </c>
      <c r="G172" s="143">
        <f t="shared" si="39"/>
        <v>196760.7</v>
      </c>
      <c r="H172" s="143">
        <f t="shared" si="39"/>
        <v>331558.7</v>
      </c>
      <c r="I172" s="143">
        <f t="shared" si="39"/>
        <v>379884.30000000005</v>
      </c>
      <c r="J172" s="147">
        <f t="shared" si="28"/>
        <v>168.50859953232532</v>
      </c>
      <c r="K172" s="134">
        <f t="shared" si="34"/>
        <v>0.8727886359083541</v>
      </c>
    </row>
    <row r="173" spans="1:11" ht="15.75">
      <c r="A173" s="58"/>
      <c r="B173" s="59"/>
      <c r="C173" s="59"/>
      <c r="D173" s="61"/>
      <c r="E173" s="61"/>
      <c r="F173" s="61"/>
      <c r="G173" s="61"/>
      <c r="H173" s="61"/>
      <c r="I173" s="61"/>
      <c r="J173" s="167"/>
      <c r="K173" s="60"/>
    </row>
    <row r="174" spans="1:11" ht="47.25">
      <c r="A174" s="58" t="s">
        <v>315</v>
      </c>
      <c r="B174" s="59"/>
      <c r="C174" s="59"/>
      <c r="D174" s="61"/>
      <c r="E174" s="61"/>
      <c r="F174" s="61"/>
      <c r="G174" s="61"/>
      <c r="H174" s="61"/>
      <c r="I174" s="61"/>
      <c r="J174" s="167"/>
      <c r="K174" s="60"/>
    </row>
    <row r="175" spans="1:11" ht="15.75">
      <c r="A175" s="16"/>
      <c r="B175" s="24"/>
      <c r="C175" s="24"/>
      <c r="D175" s="24"/>
      <c r="E175" s="24"/>
      <c r="F175" s="24"/>
      <c r="G175" s="24"/>
      <c r="H175" s="17"/>
      <c r="J175" s="167"/>
      <c r="K175" s="27"/>
    </row>
    <row r="176" spans="1:11" ht="80.25" customHeight="1">
      <c r="A176" s="8" t="s">
        <v>2</v>
      </c>
      <c r="B176" s="18" t="s">
        <v>129</v>
      </c>
      <c r="C176" s="7" t="s">
        <v>130</v>
      </c>
      <c r="D176" s="38" t="s">
        <v>259</v>
      </c>
      <c r="E176" s="38" t="s">
        <v>264</v>
      </c>
      <c r="F176" s="38" t="s">
        <v>265</v>
      </c>
      <c r="G176" s="38" t="s">
        <v>266</v>
      </c>
      <c r="H176" s="39" t="s">
        <v>321</v>
      </c>
      <c r="I176" s="40" t="s">
        <v>260</v>
      </c>
      <c r="J176" s="40" t="s">
        <v>342</v>
      </c>
      <c r="K176" s="40" t="s">
        <v>341</v>
      </c>
    </row>
    <row r="177" spans="1:11" ht="31.5">
      <c r="A177" s="115" t="s">
        <v>184</v>
      </c>
      <c r="B177" s="57"/>
      <c r="C177" s="57"/>
      <c r="D177" s="55">
        <f aca="true" t="shared" si="40" ref="D177:I177">D14+D17+D18+D21+D26+D27+D28+D29+D30+D32+D40+D116+D157</f>
        <v>16348.8</v>
      </c>
      <c r="E177" s="55">
        <f t="shared" si="40"/>
        <v>24311.599999999995</v>
      </c>
      <c r="F177" s="55">
        <f t="shared" si="40"/>
        <v>18601.300000000003</v>
      </c>
      <c r="G177" s="55">
        <f t="shared" si="40"/>
        <v>25081.699999999997</v>
      </c>
      <c r="H177" s="55">
        <f t="shared" si="40"/>
        <v>31985.100000000006</v>
      </c>
      <c r="I177" s="55">
        <f t="shared" si="40"/>
        <v>37262.50000000001</v>
      </c>
      <c r="J177" s="147">
        <f t="shared" si="28"/>
        <v>127.52365270296676</v>
      </c>
      <c r="K177" s="45">
        <f>H177/I177</f>
        <v>0.8583723582690372</v>
      </c>
    </row>
    <row r="182" spans="1:2" ht="15.75">
      <c r="A182" s="1" t="s">
        <v>218</v>
      </c>
      <c r="B182" s="1" t="s">
        <v>219</v>
      </c>
    </row>
    <row r="184" ht="15.75">
      <c r="H184" s="114"/>
    </row>
    <row r="185" ht="15.75">
      <c r="A185" s="70" t="s">
        <v>255</v>
      </c>
    </row>
  </sheetData>
  <sheetProtection/>
  <mergeCells count="1">
    <mergeCell ref="A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68" zoomScaleNormal="68" zoomScalePageLayoutView="0" workbookViewId="0" topLeftCell="A37">
      <selection activeCell="D55" sqref="D55"/>
    </sheetView>
  </sheetViews>
  <sheetFormatPr defaultColWidth="8.875" defaultRowHeight="12.75"/>
  <cols>
    <col min="1" max="1" width="4.00390625" style="369" customWidth="1"/>
    <col min="2" max="2" width="47.00390625" style="369" customWidth="1"/>
    <col min="3" max="3" width="11.75390625" style="369" customWidth="1"/>
    <col min="4" max="4" width="10.625" style="369" customWidth="1"/>
    <col min="5" max="5" width="9.00390625" style="369" customWidth="1"/>
    <col min="6" max="6" width="11.75390625" style="388" customWidth="1"/>
    <col min="7" max="7" width="8.625" style="391" customWidth="1"/>
    <col min="8" max="8" width="9.75390625" style="369" customWidth="1"/>
    <col min="9" max="9" width="8.375" style="369" customWidth="1"/>
    <col min="10" max="10" width="7.125" style="369" customWidth="1"/>
    <col min="11" max="11" width="8.875" style="369" customWidth="1"/>
    <col min="12" max="12" width="60.375" style="369" customWidth="1"/>
    <col min="13" max="16" width="8.875" style="369" customWidth="1"/>
    <col min="17" max="16384" width="8.875" style="368" customWidth="1"/>
  </cols>
  <sheetData>
    <row r="1" spans="1:9" ht="18.75">
      <c r="A1" s="424" t="s">
        <v>530</v>
      </c>
      <c r="B1" s="424"/>
      <c r="C1" s="424"/>
      <c r="D1" s="424"/>
      <c r="E1" s="424"/>
      <c r="F1" s="424"/>
      <c r="G1" s="424"/>
      <c r="H1" s="424"/>
      <c r="I1" s="424"/>
    </row>
    <row r="2" spans="2:9" ht="18.75">
      <c r="B2" s="424" t="s">
        <v>547</v>
      </c>
      <c r="C2" s="424"/>
      <c r="D2" s="424"/>
      <c r="E2" s="424"/>
      <c r="F2" s="424"/>
      <c r="G2" s="424"/>
      <c r="H2" s="424"/>
      <c r="I2" s="424"/>
    </row>
    <row r="3" ht="12.75">
      <c r="H3" s="369" t="s">
        <v>144</v>
      </c>
    </row>
    <row r="4" spans="1:13" ht="12.75">
      <c r="A4" s="377"/>
      <c r="B4" s="377"/>
      <c r="C4" s="377"/>
      <c r="D4" s="376"/>
      <c r="E4" s="383" t="s">
        <v>550</v>
      </c>
      <c r="F4" s="389"/>
      <c r="G4" s="392"/>
      <c r="H4" s="384"/>
      <c r="I4" s="384"/>
      <c r="J4" s="384"/>
      <c r="K4" s="374"/>
      <c r="L4" s="375"/>
      <c r="M4" s="375"/>
    </row>
    <row r="5" spans="1:13" ht="12.75">
      <c r="A5" s="381"/>
      <c r="B5" s="381"/>
      <c r="C5" s="381"/>
      <c r="D5" s="382"/>
      <c r="E5" s="378" t="s">
        <v>551</v>
      </c>
      <c r="F5" s="385" t="s">
        <v>552</v>
      </c>
      <c r="G5" s="393"/>
      <c r="H5" s="385"/>
      <c r="I5" s="385"/>
      <c r="J5" s="385"/>
      <c r="K5" s="386"/>
      <c r="L5" s="375"/>
      <c r="M5" s="375"/>
    </row>
    <row r="6" spans="1:13" ht="102">
      <c r="A6" s="378"/>
      <c r="B6" s="378"/>
      <c r="C6" s="380" t="s">
        <v>548</v>
      </c>
      <c r="D6" s="379" t="s">
        <v>549</v>
      </c>
      <c r="E6" s="373" t="s">
        <v>557</v>
      </c>
      <c r="F6" s="398">
        <v>2013</v>
      </c>
      <c r="G6" s="401">
        <v>2014</v>
      </c>
      <c r="H6" s="397">
        <v>2015</v>
      </c>
      <c r="I6" s="397">
        <v>2016</v>
      </c>
      <c r="J6" s="398">
        <v>2017</v>
      </c>
      <c r="K6" s="398">
        <v>2018</v>
      </c>
      <c r="L6" s="375"/>
      <c r="M6" s="375"/>
    </row>
    <row r="7" spans="1:11" ht="25.5">
      <c r="A7" s="396">
        <v>1</v>
      </c>
      <c r="B7" s="397" t="s">
        <v>418</v>
      </c>
      <c r="C7" s="397" t="s">
        <v>507</v>
      </c>
      <c r="D7" s="398" t="s">
        <v>553</v>
      </c>
      <c r="E7" s="398">
        <v>70.64</v>
      </c>
      <c r="F7" s="398">
        <v>18.69</v>
      </c>
      <c r="G7" s="399">
        <v>51.95</v>
      </c>
      <c r="H7" s="397"/>
      <c r="I7" s="398"/>
      <c r="J7" s="398"/>
      <c r="K7" s="398"/>
    </row>
    <row r="8" spans="1:11" ht="48" customHeight="1">
      <c r="A8" s="396">
        <v>2</v>
      </c>
      <c r="B8" s="400" t="s">
        <v>521</v>
      </c>
      <c r="C8" s="397" t="s">
        <v>508</v>
      </c>
      <c r="D8" s="398" t="s">
        <v>555</v>
      </c>
      <c r="E8" s="398">
        <f>F8+G8+H8</f>
        <v>2080</v>
      </c>
      <c r="F8" s="398">
        <v>780</v>
      </c>
      <c r="G8" s="399">
        <v>720</v>
      </c>
      <c r="H8" s="398">
        <v>580</v>
      </c>
      <c r="I8" s="398"/>
      <c r="J8" s="398"/>
      <c r="K8" s="398"/>
    </row>
    <row r="9" spans="1:11" ht="38.25">
      <c r="A9" s="396">
        <v>3</v>
      </c>
      <c r="B9" s="400" t="s">
        <v>517</v>
      </c>
      <c r="C9" s="397" t="s">
        <v>504</v>
      </c>
      <c r="D9" s="398" t="s">
        <v>556</v>
      </c>
      <c r="E9" s="398">
        <v>210</v>
      </c>
      <c r="F9" s="398">
        <v>69</v>
      </c>
      <c r="G9" s="399">
        <v>70</v>
      </c>
      <c r="H9" s="397">
        <v>71</v>
      </c>
      <c r="I9" s="398"/>
      <c r="J9" s="398"/>
      <c r="K9" s="398"/>
    </row>
    <row r="10" spans="1:11" ht="38.25">
      <c r="A10" s="396">
        <v>4</v>
      </c>
      <c r="B10" s="404" t="s">
        <v>359</v>
      </c>
      <c r="C10" s="397" t="s">
        <v>495</v>
      </c>
      <c r="D10" s="398" t="s">
        <v>562</v>
      </c>
      <c r="E10" s="398">
        <v>510</v>
      </c>
      <c r="F10" s="398">
        <v>510</v>
      </c>
      <c r="G10" s="405"/>
      <c r="H10" s="397"/>
      <c r="I10" s="398"/>
      <c r="J10" s="398"/>
      <c r="K10" s="398"/>
    </row>
    <row r="11" spans="1:16" s="412" customFormat="1" ht="51">
      <c r="A11" s="387">
        <v>5</v>
      </c>
      <c r="B11" s="274" t="s">
        <v>539</v>
      </c>
      <c r="C11" s="371" t="s">
        <v>538</v>
      </c>
      <c r="D11" s="370" t="s">
        <v>553</v>
      </c>
      <c r="E11" s="370">
        <v>144</v>
      </c>
      <c r="F11" s="370">
        <v>72</v>
      </c>
      <c r="G11" s="411">
        <v>72</v>
      </c>
      <c r="H11" s="371"/>
      <c r="I11" s="370"/>
      <c r="J11" s="370"/>
      <c r="K11" s="370"/>
      <c r="L11" s="369"/>
      <c r="M11" s="369"/>
      <c r="N11" s="369"/>
      <c r="O11" s="369"/>
      <c r="P11" s="369"/>
    </row>
    <row r="12" spans="1:16" s="412" customFormat="1" ht="69.75" customHeight="1">
      <c r="A12" s="387">
        <v>6</v>
      </c>
      <c r="B12" s="407" t="s">
        <v>503</v>
      </c>
      <c r="C12" s="371" t="s">
        <v>528</v>
      </c>
      <c r="D12" s="370" t="s">
        <v>556</v>
      </c>
      <c r="E12" s="370">
        <v>2165</v>
      </c>
      <c r="F12" s="370">
        <v>710</v>
      </c>
      <c r="G12" s="411">
        <v>725</v>
      </c>
      <c r="H12" s="370">
        <v>730</v>
      </c>
      <c r="I12" s="370"/>
      <c r="J12" s="370"/>
      <c r="K12" s="370"/>
      <c r="L12" s="369"/>
      <c r="M12" s="369"/>
      <c r="N12" s="369"/>
      <c r="O12" s="369"/>
      <c r="P12" s="369"/>
    </row>
    <row r="13" spans="1:16" s="412" customFormat="1" ht="38.25">
      <c r="A13" s="387">
        <v>7</v>
      </c>
      <c r="B13" s="407" t="s">
        <v>529</v>
      </c>
      <c r="C13" s="371" t="s">
        <v>540</v>
      </c>
      <c r="D13" s="370" t="s">
        <v>556</v>
      </c>
      <c r="E13" s="370">
        <v>1000</v>
      </c>
      <c r="F13" s="370">
        <v>300</v>
      </c>
      <c r="G13" s="411">
        <v>350</v>
      </c>
      <c r="H13" s="370">
        <v>350</v>
      </c>
      <c r="I13" s="370"/>
      <c r="J13" s="370"/>
      <c r="K13" s="370"/>
      <c r="L13" s="369"/>
      <c r="M13" s="369"/>
      <c r="N13" s="369"/>
      <c r="O13" s="369"/>
      <c r="P13" s="369"/>
    </row>
    <row r="14" spans="1:16" s="412" customFormat="1" ht="25.5">
      <c r="A14" s="387">
        <v>8</v>
      </c>
      <c r="B14" s="407" t="s">
        <v>522</v>
      </c>
      <c r="C14" s="371" t="s">
        <v>509</v>
      </c>
      <c r="D14" s="370" t="s">
        <v>555</v>
      </c>
      <c r="E14" s="370">
        <v>300</v>
      </c>
      <c r="F14" s="370">
        <v>100</v>
      </c>
      <c r="G14" s="411">
        <v>100</v>
      </c>
      <c r="H14" s="370">
        <v>100</v>
      </c>
      <c r="I14" s="370"/>
      <c r="J14" s="370"/>
      <c r="K14" s="370"/>
      <c r="L14" s="369"/>
      <c r="M14" s="369"/>
      <c r="N14" s="369"/>
      <c r="O14" s="369"/>
      <c r="P14" s="369"/>
    </row>
    <row r="15" spans="1:11" ht="38.25">
      <c r="A15" s="387">
        <v>9</v>
      </c>
      <c r="B15" s="125" t="s">
        <v>501</v>
      </c>
      <c r="C15" s="371" t="s">
        <v>510</v>
      </c>
      <c r="D15" s="370" t="s">
        <v>558</v>
      </c>
      <c r="E15" s="370">
        <v>2240</v>
      </c>
      <c r="F15" s="370">
        <v>400</v>
      </c>
      <c r="G15" s="411">
        <v>420</v>
      </c>
      <c r="H15" s="370">
        <v>450</v>
      </c>
      <c r="I15" s="370">
        <v>470</v>
      </c>
      <c r="J15" s="370">
        <v>500</v>
      </c>
      <c r="K15" s="370"/>
    </row>
    <row r="16" spans="1:16" s="412" customFormat="1" ht="38.25">
      <c r="A16" s="387">
        <v>10</v>
      </c>
      <c r="B16" s="407" t="s">
        <v>499</v>
      </c>
      <c r="C16" s="371" t="s">
        <v>532</v>
      </c>
      <c r="D16" s="371" t="s">
        <v>556</v>
      </c>
      <c r="E16" s="371">
        <v>1200</v>
      </c>
      <c r="F16" s="370">
        <v>350</v>
      </c>
      <c r="G16" s="411">
        <v>750</v>
      </c>
      <c r="H16" s="370">
        <v>100</v>
      </c>
      <c r="I16" s="406"/>
      <c r="J16" s="370"/>
      <c r="K16" s="370"/>
      <c r="L16" s="369"/>
      <c r="M16" s="369"/>
      <c r="N16" s="369"/>
      <c r="O16" s="369"/>
      <c r="P16" s="369"/>
    </row>
    <row r="17" spans="1:16" s="412" customFormat="1" ht="51">
      <c r="A17" s="387">
        <v>11</v>
      </c>
      <c r="B17" s="371" t="s">
        <v>506</v>
      </c>
      <c r="C17" s="371" t="s">
        <v>537</v>
      </c>
      <c r="D17" s="371" t="s">
        <v>556</v>
      </c>
      <c r="E17" s="371">
        <v>17600</v>
      </c>
      <c r="F17" s="370">
        <v>3700</v>
      </c>
      <c r="G17" s="411">
        <v>2400</v>
      </c>
      <c r="H17" s="370">
        <v>11500</v>
      </c>
      <c r="I17" s="406"/>
      <c r="J17" s="370"/>
      <c r="K17" s="370"/>
      <c r="L17" s="369"/>
      <c r="M17" s="369"/>
      <c r="N17" s="369"/>
      <c r="O17" s="369"/>
      <c r="P17" s="369"/>
    </row>
    <row r="18" spans="1:16" s="412" customFormat="1" ht="112.5" customHeight="1">
      <c r="A18" s="387">
        <v>12</v>
      </c>
      <c r="B18" s="371" t="s">
        <v>541</v>
      </c>
      <c r="C18" s="371" t="s">
        <v>536</v>
      </c>
      <c r="D18" s="371" t="s">
        <v>560</v>
      </c>
      <c r="E18" s="371">
        <v>113.4</v>
      </c>
      <c r="F18" s="370">
        <v>113.4</v>
      </c>
      <c r="G18" s="411"/>
      <c r="H18" s="370"/>
      <c r="I18" s="406"/>
      <c r="J18" s="370"/>
      <c r="K18" s="370"/>
      <c r="L18" s="369"/>
      <c r="M18" s="369"/>
      <c r="N18" s="369"/>
      <c r="O18" s="369"/>
      <c r="P18" s="369"/>
    </row>
    <row r="19" spans="1:16" s="417" customFormat="1" ht="38.25">
      <c r="A19" s="413">
        <v>13</v>
      </c>
      <c r="B19" s="125" t="s">
        <v>494</v>
      </c>
      <c r="C19" s="227" t="s">
        <v>511</v>
      </c>
      <c r="D19" s="414" t="s">
        <v>559</v>
      </c>
      <c r="E19" s="414">
        <v>7156</v>
      </c>
      <c r="F19" s="414">
        <v>3393</v>
      </c>
      <c r="G19" s="415">
        <v>3763</v>
      </c>
      <c r="H19" s="227"/>
      <c r="I19" s="414"/>
      <c r="J19" s="414"/>
      <c r="K19" s="414"/>
      <c r="L19" s="416"/>
      <c r="M19" s="416"/>
      <c r="N19" s="416"/>
      <c r="O19" s="416"/>
      <c r="P19" s="416"/>
    </row>
    <row r="20" spans="1:16" s="417" customFormat="1" ht="51">
      <c r="A20" s="413">
        <v>14</v>
      </c>
      <c r="B20" s="125" t="s">
        <v>363</v>
      </c>
      <c r="C20" s="227" t="s">
        <v>527</v>
      </c>
      <c r="D20" s="414" t="s">
        <v>559</v>
      </c>
      <c r="E20" s="414">
        <v>1323.3</v>
      </c>
      <c r="F20" s="414">
        <v>647.8</v>
      </c>
      <c r="G20" s="415">
        <v>675.5</v>
      </c>
      <c r="H20" s="227"/>
      <c r="I20" s="414"/>
      <c r="J20" s="414"/>
      <c r="K20" s="414"/>
      <c r="L20" s="416"/>
      <c r="M20" s="416"/>
      <c r="N20" s="416"/>
      <c r="O20" s="416"/>
      <c r="P20" s="416"/>
    </row>
    <row r="21" spans="1:11" ht="38.25">
      <c r="A21" s="387">
        <v>15</v>
      </c>
      <c r="B21" s="407" t="s">
        <v>365</v>
      </c>
      <c r="C21" s="371" t="s">
        <v>496</v>
      </c>
      <c r="D21" s="370" t="s">
        <v>560</v>
      </c>
      <c r="E21" s="370">
        <v>314.6</v>
      </c>
      <c r="F21" s="414">
        <v>314.6</v>
      </c>
      <c r="G21" s="394"/>
      <c r="H21" s="371"/>
      <c r="I21" s="370"/>
      <c r="J21" s="370"/>
      <c r="K21" s="370"/>
    </row>
    <row r="22" spans="1:16" s="417" customFormat="1" ht="25.5">
      <c r="A22" s="413">
        <v>16</v>
      </c>
      <c r="B22" s="125" t="s">
        <v>310</v>
      </c>
      <c r="C22" s="227" t="s">
        <v>497</v>
      </c>
      <c r="D22" s="414" t="s">
        <v>561</v>
      </c>
      <c r="E22" s="414">
        <v>387.5</v>
      </c>
      <c r="F22" s="414">
        <v>387.5</v>
      </c>
      <c r="G22" s="415"/>
      <c r="H22" s="227"/>
      <c r="I22" s="414"/>
      <c r="J22" s="414"/>
      <c r="K22" s="414"/>
      <c r="L22" s="416"/>
      <c r="M22" s="416"/>
      <c r="N22" s="416"/>
      <c r="O22" s="416"/>
      <c r="P22" s="416"/>
    </row>
    <row r="23" spans="1:11" ht="70.5" customHeight="1">
      <c r="A23" s="387">
        <v>17</v>
      </c>
      <c r="B23" s="418" t="s">
        <v>542</v>
      </c>
      <c r="C23" s="371" t="s">
        <v>493</v>
      </c>
      <c r="D23" s="370" t="s">
        <v>559</v>
      </c>
      <c r="E23" s="370">
        <v>3763.655</v>
      </c>
      <c r="F23" s="414">
        <v>1977.505</v>
      </c>
      <c r="G23" s="415">
        <v>1786.15</v>
      </c>
      <c r="H23" s="370"/>
      <c r="I23" s="370"/>
      <c r="J23" s="370"/>
      <c r="K23" s="370"/>
    </row>
    <row r="24" spans="1:16" s="426" customFormat="1" ht="79.5" customHeight="1">
      <c r="A24" s="396">
        <v>18</v>
      </c>
      <c r="B24" s="397" t="s">
        <v>395</v>
      </c>
      <c r="C24" s="397" t="s">
        <v>565</v>
      </c>
      <c r="D24" s="398" t="s">
        <v>559</v>
      </c>
      <c r="E24" s="398">
        <v>18250</v>
      </c>
      <c r="F24" s="398">
        <v>8625</v>
      </c>
      <c r="G24" s="399">
        <v>9625</v>
      </c>
      <c r="H24" s="398"/>
      <c r="I24" s="398"/>
      <c r="J24" s="398"/>
      <c r="K24" s="398"/>
      <c r="L24" s="425"/>
      <c r="M24" s="425"/>
      <c r="N24" s="425"/>
      <c r="O24" s="425"/>
      <c r="P24" s="425"/>
    </row>
    <row r="25" spans="1:16" s="412" customFormat="1" ht="38.25">
      <c r="A25" s="387">
        <v>19</v>
      </c>
      <c r="B25" s="407" t="s">
        <v>523</v>
      </c>
      <c r="C25" s="371" t="s">
        <v>533</v>
      </c>
      <c r="D25" s="371" t="s">
        <v>553</v>
      </c>
      <c r="E25" s="371">
        <v>354.2</v>
      </c>
      <c r="F25" s="370">
        <v>174.3</v>
      </c>
      <c r="G25" s="411">
        <v>179.9</v>
      </c>
      <c r="H25" s="370"/>
      <c r="I25" s="370"/>
      <c r="J25" s="370"/>
      <c r="K25" s="370"/>
      <c r="L25" s="369"/>
      <c r="M25" s="369"/>
      <c r="N25" s="369"/>
      <c r="O25" s="369"/>
      <c r="P25" s="369"/>
    </row>
    <row r="26" spans="1:11" ht="38.25">
      <c r="A26" s="387">
        <v>20</v>
      </c>
      <c r="B26" s="125" t="s">
        <v>414</v>
      </c>
      <c r="C26" s="371" t="s">
        <v>534</v>
      </c>
      <c r="D26" s="371" t="s">
        <v>556</v>
      </c>
      <c r="E26" s="371">
        <v>15871</v>
      </c>
      <c r="F26" s="370">
        <v>7197</v>
      </c>
      <c r="G26" s="411">
        <v>5839</v>
      </c>
      <c r="H26" s="370">
        <v>2835</v>
      </c>
      <c r="I26" s="408"/>
      <c r="J26" s="370"/>
      <c r="K26" s="370"/>
    </row>
    <row r="27" spans="1:16" s="412" customFormat="1" ht="63.75">
      <c r="A27" s="387">
        <v>21</v>
      </c>
      <c r="B27" s="407" t="s">
        <v>543</v>
      </c>
      <c r="C27" s="371" t="s">
        <v>535</v>
      </c>
      <c r="D27" s="371" t="s">
        <v>556</v>
      </c>
      <c r="E27" s="371">
        <v>244.5</v>
      </c>
      <c r="F27" s="370">
        <v>74.3</v>
      </c>
      <c r="G27" s="411">
        <v>76.2</v>
      </c>
      <c r="H27" s="370">
        <v>94</v>
      </c>
      <c r="I27" s="408"/>
      <c r="J27" s="370"/>
      <c r="K27" s="370"/>
      <c r="L27" s="369"/>
      <c r="M27" s="369"/>
      <c r="N27" s="369"/>
      <c r="O27" s="369"/>
      <c r="P27" s="369"/>
    </row>
    <row r="28" spans="1:16" s="412" customFormat="1" ht="51">
      <c r="A28" s="387">
        <v>22</v>
      </c>
      <c r="B28" s="407" t="s">
        <v>515</v>
      </c>
      <c r="C28" s="371" t="s">
        <v>516</v>
      </c>
      <c r="D28" s="371" t="s">
        <v>553</v>
      </c>
      <c r="E28" s="371">
        <v>3676</v>
      </c>
      <c r="F28" s="370">
        <v>2006</v>
      </c>
      <c r="G28" s="411">
        <v>1670</v>
      </c>
      <c r="H28" s="370"/>
      <c r="I28" s="408"/>
      <c r="J28" s="370"/>
      <c r="K28" s="370"/>
      <c r="L28" s="369"/>
      <c r="M28" s="369"/>
      <c r="N28" s="369"/>
      <c r="O28" s="369"/>
      <c r="P28" s="369"/>
    </row>
    <row r="29" spans="1:16" s="412" customFormat="1" ht="51">
      <c r="A29" s="387">
        <v>23</v>
      </c>
      <c r="B29" s="407" t="s">
        <v>417</v>
      </c>
      <c r="C29" s="371" t="s">
        <v>525</v>
      </c>
      <c r="D29" s="371" t="s">
        <v>553</v>
      </c>
      <c r="E29" s="371">
        <v>8217.4</v>
      </c>
      <c r="F29" s="370">
        <v>3317.4</v>
      </c>
      <c r="G29" s="411">
        <v>2550</v>
      </c>
      <c r="H29" s="371">
        <v>2350</v>
      </c>
      <c r="I29" s="408"/>
      <c r="J29" s="370"/>
      <c r="K29" s="370"/>
      <c r="L29" s="369"/>
      <c r="M29" s="369"/>
      <c r="N29" s="369"/>
      <c r="O29" s="369"/>
      <c r="P29" s="369"/>
    </row>
    <row r="30" spans="1:11" ht="51">
      <c r="A30" s="387">
        <v>24</v>
      </c>
      <c r="B30" s="407" t="s">
        <v>518</v>
      </c>
      <c r="C30" s="371" t="s">
        <v>519</v>
      </c>
      <c r="D30" s="371" t="s">
        <v>556</v>
      </c>
      <c r="E30" s="371">
        <v>49158.89</v>
      </c>
      <c r="F30" s="370">
        <v>15598.3</v>
      </c>
      <c r="G30" s="411">
        <v>16379.15</v>
      </c>
      <c r="H30" s="370">
        <v>17181.44</v>
      </c>
      <c r="I30" s="406"/>
      <c r="J30" s="370"/>
      <c r="K30" s="370"/>
    </row>
    <row r="31" spans="1:11" ht="58.5" customHeight="1">
      <c r="A31" s="387">
        <v>25</v>
      </c>
      <c r="B31" s="125" t="s">
        <v>544</v>
      </c>
      <c r="C31" s="371" t="s">
        <v>526</v>
      </c>
      <c r="D31" s="371" t="s">
        <v>556</v>
      </c>
      <c r="E31" s="371">
        <v>1094.9</v>
      </c>
      <c r="F31" s="371">
        <v>173.2</v>
      </c>
      <c r="G31" s="370">
        <v>375.7</v>
      </c>
      <c r="H31" s="411">
        <v>546</v>
      </c>
      <c r="I31" s="406"/>
      <c r="J31" s="370"/>
      <c r="K31" s="370"/>
    </row>
    <row r="32" spans="1:11" ht="51">
      <c r="A32" s="387">
        <v>26</v>
      </c>
      <c r="B32" s="125" t="s">
        <v>413</v>
      </c>
      <c r="C32" s="371" t="s">
        <v>520</v>
      </c>
      <c r="D32" s="370" t="s">
        <v>559</v>
      </c>
      <c r="E32" s="370">
        <v>8700</v>
      </c>
      <c r="F32" s="370">
        <v>4100</v>
      </c>
      <c r="G32" s="411">
        <v>4600</v>
      </c>
      <c r="H32" s="370"/>
      <c r="I32" s="406"/>
      <c r="J32" s="370"/>
      <c r="K32" s="370"/>
    </row>
    <row r="33" spans="1:16" s="412" customFormat="1" ht="38.25">
      <c r="A33" s="387">
        <v>27</v>
      </c>
      <c r="B33" s="407" t="s">
        <v>545</v>
      </c>
      <c r="C33" s="371" t="s">
        <v>524</v>
      </c>
      <c r="D33" s="370" t="s">
        <v>556</v>
      </c>
      <c r="E33" s="370">
        <v>1487</v>
      </c>
      <c r="F33" s="370">
        <v>452</v>
      </c>
      <c r="G33" s="370">
        <v>507</v>
      </c>
      <c r="H33" s="411">
        <v>528</v>
      </c>
      <c r="I33" s="406"/>
      <c r="J33" s="370"/>
      <c r="K33" s="370"/>
      <c r="L33" s="369"/>
      <c r="M33" s="369"/>
      <c r="N33" s="369"/>
      <c r="O33" s="369"/>
      <c r="P33" s="369"/>
    </row>
    <row r="34" spans="1:11" ht="51">
      <c r="A34" s="387">
        <v>28</v>
      </c>
      <c r="B34" s="125" t="s">
        <v>416</v>
      </c>
      <c r="C34" s="371" t="s">
        <v>500</v>
      </c>
      <c r="D34" s="370" t="s">
        <v>556</v>
      </c>
      <c r="E34" s="370">
        <v>140</v>
      </c>
      <c r="F34" s="370">
        <v>20</v>
      </c>
      <c r="G34" s="411">
        <v>40</v>
      </c>
      <c r="H34" s="370">
        <v>80</v>
      </c>
      <c r="I34" s="370"/>
      <c r="J34" s="370"/>
      <c r="K34" s="370"/>
    </row>
    <row r="35" spans="1:11" ht="38.25">
      <c r="A35" s="387">
        <v>29</v>
      </c>
      <c r="B35" s="125" t="s">
        <v>546</v>
      </c>
      <c r="C35" s="371" t="s">
        <v>512</v>
      </c>
      <c r="D35" s="370" t="s">
        <v>555</v>
      </c>
      <c r="E35" s="370">
        <v>1312.2</v>
      </c>
      <c r="F35" s="370">
        <v>437.4</v>
      </c>
      <c r="G35" s="411">
        <v>437.4</v>
      </c>
      <c r="H35" s="370">
        <v>437.4</v>
      </c>
      <c r="I35" s="370"/>
      <c r="J35" s="370"/>
      <c r="K35" s="370"/>
    </row>
    <row r="36" spans="1:11" ht="105" customHeight="1">
      <c r="A36" s="387">
        <v>30</v>
      </c>
      <c r="B36" s="125" t="s">
        <v>498</v>
      </c>
      <c r="C36" s="397" t="s">
        <v>563</v>
      </c>
      <c r="D36" s="370" t="s">
        <v>560</v>
      </c>
      <c r="E36" s="370">
        <v>720.8</v>
      </c>
      <c r="F36" s="370">
        <v>720.8</v>
      </c>
      <c r="G36" s="411"/>
      <c r="H36" s="370"/>
      <c r="I36" s="370"/>
      <c r="J36" s="370"/>
      <c r="K36" s="370"/>
    </row>
    <row r="37" spans="1:11" ht="38.25">
      <c r="A37" s="387">
        <v>31</v>
      </c>
      <c r="B37" s="125" t="s">
        <v>505</v>
      </c>
      <c r="C37" s="371" t="s">
        <v>531</v>
      </c>
      <c r="D37" s="371" t="s">
        <v>556</v>
      </c>
      <c r="E37" s="371">
        <v>330</v>
      </c>
      <c r="F37" s="370">
        <v>110</v>
      </c>
      <c r="G37" s="411">
        <v>110</v>
      </c>
      <c r="H37" s="370">
        <v>110</v>
      </c>
      <c r="I37" s="406"/>
      <c r="J37" s="370"/>
      <c r="K37" s="370"/>
    </row>
    <row r="38" spans="1:11" ht="57" customHeight="1">
      <c r="A38" s="387">
        <v>32</v>
      </c>
      <c r="B38" s="125" t="s">
        <v>514</v>
      </c>
      <c r="C38" s="371" t="s">
        <v>513</v>
      </c>
      <c r="D38" s="371" t="s">
        <v>556</v>
      </c>
      <c r="E38" s="371">
        <v>300</v>
      </c>
      <c r="F38" s="370">
        <v>100</v>
      </c>
      <c r="G38" s="411">
        <v>100</v>
      </c>
      <c r="H38" s="370">
        <v>100</v>
      </c>
      <c r="I38" s="409"/>
      <c r="J38" s="370"/>
      <c r="K38" s="370"/>
    </row>
    <row r="39" spans="1:11" ht="51">
      <c r="A39" s="387">
        <v>33</v>
      </c>
      <c r="B39" s="235" t="s">
        <v>554</v>
      </c>
      <c r="C39" s="371"/>
      <c r="D39" s="371" t="s">
        <v>553</v>
      </c>
      <c r="E39" s="371">
        <v>0</v>
      </c>
      <c r="F39" s="370">
        <v>0</v>
      </c>
      <c r="G39" s="394"/>
      <c r="H39" s="370"/>
      <c r="I39" s="409"/>
      <c r="J39" s="370"/>
      <c r="K39" s="370"/>
    </row>
    <row r="40" spans="1:11" ht="26.25" customHeight="1">
      <c r="A40" s="387"/>
      <c r="B40" s="410" t="s">
        <v>426</v>
      </c>
      <c r="C40" s="371" t="s">
        <v>564</v>
      </c>
      <c r="D40" s="370" t="s">
        <v>564</v>
      </c>
      <c r="E40" s="370">
        <f aca="true" t="shared" si="0" ref="E40:K40">E7+E8+E9+E10+E11+E12+E13+E14+E15+E16+E17+E18+E19+E20+E21+E22+E23+E24+E25+E26+E27+E28+E29+E30+E31+E32+E33+E34+E35+E36+E37+E38+E39</f>
        <v>150434.985</v>
      </c>
      <c r="F40" s="370">
        <f t="shared" si="0"/>
        <v>56949.195</v>
      </c>
      <c r="G40" s="370">
        <f t="shared" si="0"/>
        <v>54372.95</v>
      </c>
      <c r="H40" s="370">
        <f t="shared" si="0"/>
        <v>38142.840000000004</v>
      </c>
      <c r="I40" s="370">
        <f t="shared" si="0"/>
        <v>470</v>
      </c>
      <c r="J40" s="370">
        <f t="shared" si="0"/>
        <v>500</v>
      </c>
      <c r="K40" s="370">
        <f t="shared" si="0"/>
        <v>0</v>
      </c>
    </row>
    <row r="44" spans="1:11" ht="15.75">
      <c r="A44" s="260"/>
      <c r="B44" s="260"/>
      <c r="C44" s="260"/>
      <c r="D44" s="260"/>
      <c r="E44" s="260"/>
      <c r="F44" s="402"/>
      <c r="G44" s="403"/>
      <c r="H44" s="260"/>
      <c r="I44" s="260"/>
      <c r="J44" s="260"/>
      <c r="K44" s="260"/>
    </row>
    <row r="45" spans="1:11" ht="15.75">
      <c r="A45" s="260"/>
      <c r="B45" s="260"/>
      <c r="C45" s="260"/>
      <c r="D45" s="260"/>
      <c r="E45" s="260"/>
      <c r="F45" s="402"/>
      <c r="G45" s="403"/>
      <c r="H45" s="260"/>
      <c r="I45" s="260"/>
      <c r="J45" s="260"/>
      <c r="K45" s="260"/>
    </row>
    <row r="46" spans="2:7" ht="18.75">
      <c r="B46" s="372"/>
      <c r="C46" s="372"/>
      <c r="D46" s="372"/>
      <c r="E46" s="372"/>
      <c r="F46" s="390"/>
      <c r="G46" s="395"/>
    </row>
  </sheetData>
  <sheetProtection/>
  <mergeCells count="2">
    <mergeCell ref="B2:I2"/>
    <mergeCell ref="A1:I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Экономист</cp:lastModifiedBy>
  <cp:lastPrinted>2012-12-21T10:35:33Z</cp:lastPrinted>
  <dcterms:created xsi:type="dcterms:W3CDTF">1999-06-18T11:49:53Z</dcterms:created>
  <dcterms:modified xsi:type="dcterms:W3CDTF">2012-12-21T10:35:51Z</dcterms:modified>
  <cp:category/>
  <cp:version/>
  <cp:contentType/>
  <cp:contentStatus/>
</cp:coreProperties>
</file>