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05" windowHeight="11025" activeTab="0"/>
  </bookViews>
  <sheets>
    <sheet name="строит.рем.кап.рем ад." sheetId="1" r:id="rId1"/>
    <sheet name="Лист3" sheetId="2" r:id="rId2"/>
  </sheets>
  <definedNames>
    <definedName name="_xlnm.Print_Area" localSheetId="0">'строит.рем.кап.рем ад.'!$A$1:$M$60</definedName>
  </definedNames>
  <calcPr calcMode="autoNoTable" fullCalcOnLoad="1"/>
</workbook>
</file>

<file path=xl/sharedStrings.xml><?xml version="1.0" encoding="utf-8"?>
<sst xmlns="http://schemas.openxmlformats.org/spreadsheetml/2006/main" count="145" uniqueCount="70">
  <si>
    <t>№</t>
  </si>
  <si>
    <t>Наименование поселения, городского округа</t>
  </si>
  <si>
    <t>Источник финансирование</t>
  </si>
  <si>
    <t>Вид ремонта</t>
  </si>
  <si>
    <t>Объем работ м2</t>
  </si>
  <si>
    <t>Местный бюджет, в том числе акцизы т.р.</t>
  </si>
  <si>
    <t>примечание</t>
  </si>
  <si>
    <t>ИТОГО</t>
  </si>
  <si>
    <t xml:space="preserve">Наименование объекта:                                                                                                                   -  Автодороги                                                                                                       - Искусственные соружения                                                        - Тротуары    вдоль автомобильных дорог                                          - Велодорожки                                                                              -Проектирование (строительство, ремонт и кап.ремонт)                                                                                              -Строительство дорог и исскуственных сооружений                          </t>
  </si>
  <si>
    <t>МО "Лебяжинское сельское поселение"</t>
  </si>
  <si>
    <t>устройство щебеночного покрытия</t>
  </si>
  <si>
    <t>МО "Николочеремшанское сельское поселение"</t>
  </si>
  <si>
    <t>МО "Новомайнское городское поселение"</t>
  </si>
  <si>
    <t>МО "Рязановское сельское поселение"</t>
  </si>
  <si>
    <t xml:space="preserve"> устройство щебеночного покрытия</t>
  </si>
  <si>
    <t>МО «Старосахчинское сельское поселение»</t>
  </si>
  <si>
    <t xml:space="preserve">  с. Новая Сахча, ул. Садовая</t>
  </si>
  <si>
    <t>с. Бирля ул. Ленина</t>
  </si>
  <si>
    <t>с. Верхний Мелекесс ул. Заречная</t>
  </si>
  <si>
    <t>МО «Новомайнское городское поселение»</t>
  </si>
  <si>
    <t xml:space="preserve">Р.п. Новая Майна, ул.Калинина </t>
  </si>
  <si>
    <t>МО «Тиинское сельское поселение»</t>
  </si>
  <si>
    <t>с. Тиинск, проезд от ул. Пл. Советов до ул. Советская</t>
  </si>
  <si>
    <t>МО «Новоселкинское сельское поселение»</t>
  </si>
  <si>
    <t>п. Видный ул. Овражная</t>
  </si>
  <si>
    <t xml:space="preserve">с. Никольское на Черемшане, ул. Герцена </t>
  </si>
  <si>
    <t>с.Лебяжье ул.Набережная</t>
  </si>
  <si>
    <t>Утверждаю                                                                                       Глава администрации   МО "Мелекесский район"                                                                                              С.А. Сандрюков</t>
  </si>
  <si>
    <t>МО «Мулловское городское поселение»</t>
  </si>
  <si>
    <t>р.п. Мулловка ул. Красноармейская</t>
  </si>
  <si>
    <t xml:space="preserve">р.п. Мулловка ул. Красноармейская </t>
  </si>
  <si>
    <t>р.п. Мулловка ул. Пушкина</t>
  </si>
  <si>
    <t>р.п. Мулловка</t>
  </si>
  <si>
    <t>Ремонт асфальтобетонного покрытия</t>
  </si>
  <si>
    <t>Устройство велотротуара</t>
  </si>
  <si>
    <t>ямочный ремонт</t>
  </si>
  <si>
    <t>п. Новоселки ремонт территории МБОУ "Зерносовхоская"</t>
  </si>
  <si>
    <t>с. Старая Сахча ул. Ахметчина</t>
  </si>
  <si>
    <t>с. Старая Сахча ул. Кооперативная - ул. Советская</t>
  </si>
  <si>
    <t>с. Никольское на Черемшане, ул. Ленина</t>
  </si>
  <si>
    <t>р.п. Новая Майна ул. Новая</t>
  </si>
  <si>
    <t>п.Новоселки ул. Гагарина</t>
  </si>
  <si>
    <t>п.Новоселки ул. Крупской</t>
  </si>
  <si>
    <t>с.Рязаново ул. Мира, ул. Школьная, ул. Держинского, ул. Лесная, ул. Садовая</t>
  </si>
  <si>
    <t>п. Труженик ул. Луговая</t>
  </si>
  <si>
    <t>с. Никльское-на-Черемшане территория МБОУ Средняя школа</t>
  </si>
  <si>
    <t>с. Лебяжье ул. Полевая</t>
  </si>
  <si>
    <t>с. Лесная Хмелевка территория МБОУ Средняя школа</t>
  </si>
  <si>
    <t>поручение Губернатора</t>
  </si>
  <si>
    <t>Устройство пешеходного тротуара</t>
  </si>
  <si>
    <t>с. Бригадировка ул. Советская</t>
  </si>
  <si>
    <t>Устройство асфальтобетонного покрытия</t>
  </si>
  <si>
    <t xml:space="preserve">                                                                                                                          МО "Новомайнское городское поселение"</t>
  </si>
  <si>
    <t>с. Тиинск ул. Ленина</t>
  </si>
  <si>
    <t>ИТОГО ОБЩЕЕ</t>
  </si>
  <si>
    <t>2-х годичный контракт</t>
  </si>
  <si>
    <t>поручение Губернатора 2-летний контракт</t>
  </si>
  <si>
    <t>с. Русский Мелекесс ул. Совхозная-ул.Школьная</t>
  </si>
  <si>
    <t>полная стоимость т.р.</t>
  </si>
  <si>
    <t>Ориентировочная стоимость на 2021 г. /т.р.</t>
  </si>
  <si>
    <t>Ориентировочная стоимость на 2022 г. /т.р.</t>
  </si>
  <si>
    <t>Предполагаемые субсидии                    (средства регионального дорожного фонда), т.р.</t>
  </si>
  <si>
    <t xml:space="preserve">На ремонт автомобильных дорог областной бюджет - 35 873,39 тыс.рублей                                                                                                                                                                                                            На ремонт велопешеходных дорожек - 6 662,6 тыс.рублей / Общаяя сумма - 42 535,99 тыс. рублей                                                                                                                                                                                                                                         </t>
  </si>
  <si>
    <t>велодорожки</t>
  </si>
  <si>
    <t>дороги</t>
  </si>
  <si>
    <t xml:space="preserve"> Реализация муниципальной программы «Безопасные и качественные автомобильные дороги на территории муниципального образования " Мелекесский район"Ульяновской области"  на 2021-22год.</t>
  </si>
  <si>
    <t>с. Ерыклинск ул. Колхозная</t>
  </si>
  <si>
    <t>п.Дивный ул. Луговая</t>
  </si>
  <si>
    <t>Местный бюджет, в том числе акцизы т.р. на 2021 г.</t>
  </si>
  <si>
    <r>
      <t>Предполагаемые субсидии</t>
    </r>
    <r>
      <rPr>
        <sz val="16"/>
        <color indexed="8"/>
        <rFont val="PT Astra Serif"/>
        <family val="1"/>
      </rPr>
      <t xml:space="preserve"> </t>
    </r>
    <r>
      <rPr>
        <b/>
        <sz val="16"/>
        <color indexed="8"/>
        <rFont val="PT Astra Serif"/>
        <family val="1"/>
      </rPr>
      <t xml:space="preserve">на 2021 г.     </t>
    </r>
    <r>
      <rPr>
        <sz val="16"/>
        <color indexed="8"/>
        <rFont val="PT Astra Serif"/>
        <family val="1"/>
      </rPr>
      <t xml:space="preserve">              (средства регионального дорожного фонда), </t>
    </r>
    <r>
      <rPr>
        <b/>
        <sz val="16"/>
        <color indexed="8"/>
        <rFont val="PT Astra Serif"/>
        <family val="1"/>
      </rPr>
      <t>т.р</t>
    </r>
    <r>
      <rPr>
        <sz val="16"/>
        <color indexed="8"/>
        <rFont val="PT Astra Serif"/>
        <family val="1"/>
      </rPr>
      <t>.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</si>
</sst>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0"/>
    <numFmt numFmtId="178" formatCode="0.000"/>
    <numFmt numFmtId="179" formatCode="0.00000"/>
    <numFmt numFmtId="180" formatCode="#,##0.00000"/>
    <numFmt numFmtId="181" formatCode="#,##0.00000\ _₽"/>
    <numFmt numFmtId="182" formatCode="#,##0.0000"/>
    <numFmt numFmtId="183" formatCode="0.0000"/>
  </numFmts>
  <fonts count="54">
    <font>
      <sz val="11"/>
      <color theme="1"/>
      <name val="Calibri"/>
      <family val="2"/>
    </font>
    <font>
      <sz val="18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u val="single"/>
      <sz val="20"/>
      <color indexed="8"/>
      <name val="PT Astra Serif"/>
      <family val="1"/>
    </font>
    <font>
      <b/>
      <u val="single"/>
      <sz val="14"/>
      <color indexed="8"/>
      <name val="PT Astra Serif"/>
      <family val="1"/>
    </font>
    <font>
      <b/>
      <sz val="16"/>
      <color indexed="8"/>
      <name val="PT Astra Serif"/>
      <family val="1"/>
    </font>
    <font>
      <sz val="16"/>
      <color indexed="8"/>
      <name val="PT Astra Serif"/>
      <family val="1"/>
    </font>
    <font>
      <sz val="12"/>
      <color indexed="8"/>
      <name val="Calibri"/>
      <family val="2"/>
    </font>
    <font>
      <sz val="16"/>
      <color indexed="8"/>
      <name val="Times New Roman"/>
      <family val="1"/>
    </font>
    <font>
      <b/>
      <sz val="22"/>
      <color indexed="8"/>
      <name val="PT Astra Serif"/>
      <family val="1"/>
    </font>
    <font>
      <sz val="22"/>
      <color indexed="8"/>
      <name val="PT Astra Serif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PT Astra Serif"/>
      <family val="1"/>
    </font>
    <font>
      <sz val="18"/>
      <color indexed="9"/>
      <name val="Calibri"/>
      <family val="2"/>
    </font>
    <font>
      <sz val="18"/>
      <color indexed="62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2"/>
    </font>
    <font>
      <b/>
      <sz val="18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60"/>
      <name val="Calibri"/>
      <family val="2"/>
    </font>
    <font>
      <u val="single"/>
      <sz val="11"/>
      <color indexed="20"/>
      <name val="Calibri"/>
      <family val="2"/>
    </font>
    <font>
      <sz val="18"/>
      <color indexed="20"/>
      <name val="Calibri"/>
      <family val="2"/>
    </font>
    <font>
      <i/>
      <sz val="18"/>
      <color indexed="23"/>
      <name val="Calibri"/>
      <family val="2"/>
    </font>
    <font>
      <sz val="18"/>
      <color indexed="52"/>
      <name val="Calibri"/>
      <family val="2"/>
    </font>
    <font>
      <sz val="18"/>
      <color indexed="10"/>
      <name val="Calibri"/>
      <family val="2"/>
    </font>
    <font>
      <sz val="18"/>
      <color indexed="17"/>
      <name val="Calibri"/>
      <family val="2"/>
    </font>
    <font>
      <sz val="18"/>
      <color theme="1"/>
      <name val="Calibri"/>
      <family val="2"/>
    </font>
    <font>
      <sz val="18"/>
      <color theme="0"/>
      <name val="Calibri"/>
      <family val="2"/>
    </font>
    <font>
      <sz val="18"/>
      <color rgb="FF3F3F76"/>
      <name val="Calibri"/>
      <family val="2"/>
    </font>
    <font>
      <b/>
      <sz val="18"/>
      <color rgb="FF3F3F3F"/>
      <name val="Calibri"/>
      <family val="2"/>
    </font>
    <font>
      <b/>
      <sz val="18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  <font>
      <b/>
      <sz val="18"/>
      <color theme="3"/>
      <name val="Cambria"/>
      <family val="2"/>
    </font>
    <font>
      <sz val="18"/>
      <color rgb="FF9C6500"/>
      <name val="Calibri"/>
      <family val="2"/>
    </font>
    <font>
      <u val="single"/>
      <sz val="11"/>
      <color theme="11"/>
      <name val="Calibri"/>
      <family val="2"/>
    </font>
    <font>
      <sz val="18"/>
      <color rgb="FF9C0006"/>
      <name val="Calibri"/>
      <family val="2"/>
    </font>
    <font>
      <i/>
      <sz val="18"/>
      <color rgb="FF7F7F7F"/>
      <name val="Calibri"/>
      <family val="2"/>
    </font>
    <font>
      <sz val="18"/>
      <color rgb="FFFA7D00"/>
      <name val="Calibri"/>
      <family val="2"/>
    </font>
    <font>
      <sz val="18"/>
      <color rgb="FFFF0000"/>
      <name val="Calibri"/>
      <family val="2"/>
    </font>
    <font>
      <sz val="18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center"/>
    </xf>
    <xf numFmtId="0" fontId="9" fillId="0" borderId="11" xfId="0" applyFont="1" applyBorder="1" applyAlignment="1">
      <alignment vertical="distributed"/>
    </xf>
    <xf numFmtId="0" fontId="9" fillId="0" borderId="11" xfId="0" applyFont="1" applyBorder="1" applyAlignment="1">
      <alignment vertical="distributed"/>
    </xf>
    <xf numFmtId="0" fontId="7" fillId="0" borderId="11" xfId="0" applyFont="1" applyBorder="1" applyAlignment="1">
      <alignment horizontal="center" vertical="distributed"/>
    </xf>
    <xf numFmtId="0" fontId="9" fillId="0" borderId="11" xfId="0" applyFont="1" applyFill="1" applyBorder="1" applyAlignment="1">
      <alignment horizontal="center" vertical="distributed"/>
    </xf>
    <xf numFmtId="0" fontId="0" fillId="0" borderId="11" xfId="0" applyBorder="1" applyAlignment="1">
      <alignment/>
    </xf>
    <xf numFmtId="0" fontId="9" fillId="0" borderId="11" xfId="0" applyFont="1" applyBorder="1" applyAlignment="1">
      <alignment vertical="distributed" wrapText="1"/>
    </xf>
    <xf numFmtId="0" fontId="9" fillId="0" borderId="11" xfId="0" applyFont="1" applyFill="1" applyBorder="1" applyAlignment="1">
      <alignment horizontal="left" vertical="distributed" wrapText="1"/>
    </xf>
    <xf numFmtId="0" fontId="9" fillId="0" borderId="11" xfId="0" applyFont="1" applyFill="1" applyBorder="1" applyAlignment="1">
      <alignment vertical="distributed" wrapText="1"/>
    </xf>
    <xf numFmtId="0" fontId="13" fillId="0" borderId="11" xfId="0" applyFont="1" applyBorder="1" applyAlignment="1">
      <alignment vertical="distributed"/>
    </xf>
    <xf numFmtId="0" fontId="13" fillId="0" borderId="11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distributed"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9" fillId="0" borderId="11" xfId="0" applyFont="1" applyBorder="1" applyAlignment="1">
      <alignment horizontal="center" vertical="distributed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distributed" wrapText="1"/>
    </xf>
    <xf numFmtId="0" fontId="13" fillId="0" borderId="11" xfId="0" applyFont="1" applyBorder="1" applyAlignment="1">
      <alignment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distributed"/>
    </xf>
    <xf numFmtId="0" fontId="15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14" fillId="0" borderId="11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78" fontId="12" fillId="0" borderId="11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 vertical="center"/>
    </xf>
    <xf numFmtId="179" fontId="12" fillId="0" borderId="11" xfId="0" applyNumberFormat="1" applyFont="1" applyBorder="1" applyAlignment="1">
      <alignment horizontal="center"/>
    </xf>
    <xf numFmtId="178" fontId="0" fillId="0" borderId="0" xfId="0" applyNumberFormat="1" applyAlignment="1">
      <alignment/>
    </xf>
    <xf numFmtId="4" fontId="13" fillId="0" borderId="11" xfId="0" applyNumberFormat="1" applyFont="1" applyBorder="1" applyAlignment="1">
      <alignment/>
    </xf>
    <xf numFmtId="2" fontId="13" fillId="0" borderId="11" xfId="0" applyNumberFormat="1" applyFont="1" applyBorder="1" applyAlignment="1">
      <alignment/>
    </xf>
    <xf numFmtId="0" fontId="13" fillId="33" borderId="11" xfId="0" applyNumberFormat="1" applyFont="1" applyFill="1" applyBorder="1" applyAlignment="1">
      <alignment horizontal="center" vertical="center"/>
    </xf>
    <xf numFmtId="4" fontId="13" fillId="33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3" fillId="33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177" fontId="13" fillId="0" borderId="11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 wrapText="1"/>
    </xf>
    <xf numFmtId="177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distributed"/>
    </xf>
    <xf numFmtId="0" fontId="16" fillId="0" borderId="11" xfId="0" applyFont="1" applyBorder="1" applyAlignment="1">
      <alignment horizontal="center" vertical="distributed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/>
    </xf>
    <xf numFmtId="178" fontId="13" fillId="33" borderId="12" xfId="0" applyNumberFormat="1" applyFont="1" applyFill="1" applyBorder="1" applyAlignment="1">
      <alignment horizontal="center" vertical="center"/>
    </xf>
    <xf numFmtId="0" fontId="13" fillId="33" borderId="12" xfId="0" applyNumberFormat="1" applyFont="1" applyFill="1" applyBorder="1" applyAlignment="1">
      <alignment horizontal="center" vertical="center"/>
    </xf>
    <xf numFmtId="178" fontId="13" fillId="0" borderId="11" xfId="0" applyNumberFormat="1" applyFont="1" applyBorder="1" applyAlignment="1">
      <alignment horizontal="center" vertical="center"/>
    </xf>
    <xf numFmtId="178" fontId="13" fillId="33" borderId="11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180" fontId="13" fillId="0" borderId="11" xfId="0" applyNumberFormat="1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181" fontId="13" fillId="0" borderId="11" xfId="0" applyNumberFormat="1" applyFont="1" applyFill="1" applyBorder="1" applyAlignment="1">
      <alignment horizontal="center" vertical="center" wrapText="1"/>
    </xf>
    <xf numFmtId="181" fontId="13" fillId="0" borderId="11" xfId="0" applyNumberFormat="1" applyFont="1" applyFill="1" applyBorder="1" applyAlignment="1">
      <alignment horizontal="center" vertical="center"/>
    </xf>
    <xf numFmtId="181" fontId="13" fillId="33" borderId="11" xfId="0" applyNumberFormat="1" applyFont="1" applyFill="1" applyBorder="1" applyAlignment="1">
      <alignment horizontal="center" vertical="center"/>
    </xf>
    <xf numFmtId="181" fontId="13" fillId="0" borderId="11" xfId="0" applyNumberFormat="1" applyFont="1" applyBorder="1" applyAlignment="1">
      <alignment horizontal="center" vertical="center"/>
    </xf>
    <xf numFmtId="182" fontId="13" fillId="33" borderId="11" xfId="0" applyNumberFormat="1" applyFont="1" applyFill="1" applyBorder="1" applyAlignment="1">
      <alignment horizontal="center" vertical="center"/>
    </xf>
    <xf numFmtId="179" fontId="13" fillId="33" borderId="11" xfId="0" applyNumberFormat="1" applyFont="1" applyFill="1" applyBorder="1" applyAlignment="1">
      <alignment horizontal="center" vertical="center"/>
    </xf>
    <xf numFmtId="179" fontId="13" fillId="0" borderId="11" xfId="0" applyNumberFormat="1" applyFont="1" applyBorder="1" applyAlignment="1">
      <alignment horizontal="center" vertical="distributed"/>
    </xf>
    <xf numFmtId="179" fontId="13" fillId="0" borderId="11" xfId="0" applyNumberFormat="1" applyFont="1" applyBorder="1" applyAlignment="1">
      <alignment horizontal="center" vertical="center"/>
    </xf>
    <xf numFmtId="183" fontId="13" fillId="0" borderId="11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180" fontId="13" fillId="0" borderId="11" xfId="0" applyNumberFormat="1" applyFont="1" applyFill="1" applyBorder="1" applyAlignment="1">
      <alignment horizontal="center" vertical="center"/>
    </xf>
    <xf numFmtId="180" fontId="13" fillId="0" borderId="11" xfId="0" applyNumberFormat="1" applyFont="1" applyBorder="1" applyAlignment="1">
      <alignment horizontal="center" vertical="center"/>
    </xf>
    <xf numFmtId="179" fontId="13" fillId="0" borderId="11" xfId="0" applyNumberFormat="1" applyFont="1" applyBorder="1" applyAlignment="1">
      <alignment horizontal="center" vertical="center"/>
    </xf>
    <xf numFmtId="180" fontId="0" fillId="0" borderId="0" xfId="0" applyNumberFormat="1" applyAlignment="1">
      <alignment/>
    </xf>
    <xf numFmtId="0" fontId="12" fillId="34" borderId="11" xfId="0" applyFont="1" applyFill="1" applyBorder="1" applyAlignment="1">
      <alignment horizontal="center"/>
    </xf>
    <xf numFmtId="181" fontId="12" fillId="0" borderId="11" xfId="0" applyNumberFormat="1" applyFont="1" applyBorder="1" applyAlignment="1">
      <alignment horizontal="center"/>
    </xf>
    <xf numFmtId="182" fontId="12" fillId="0" borderId="11" xfId="0" applyNumberFormat="1" applyFont="1" applyBorder="1" applyAlignment="1">
      <alignment horizontal="center"/>
    </xf>
    <xf numFmtId="180" fontId="13" fillId="0" borderId="11" xfId="0" applyNumberFormat="1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distributed"/>
    </xf>
    <xf numFmtId="0" fontId="11" fillId="0" borderId="17" xfId="0" applyFont="1" applyBorder="1" applyAlignment="1">
      <alignment horizontal="center" vertical="distributed"/>
    </xf>
    <xf numFmtId="0" fontId="11" fillId="0" borderId="18" xfId="0" applyFont="1" applyBorder="1" applyAlignment="1">
      <alignment horizontal="center" vertical="distributed"/>
    </xf>
    <xf numFmtId="0" fontId="12" fillId="0" borderId="16" xfId="0" applyFont="1" applyBorder="1" applyAlignment="1">
      <alignment horizontal="center" vertical="distributed" wrapText="1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distributed" wrapText="1"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vertical="distributed" wrapText="1"/>
    </xf>
    <xf numFmtId="0" fontId="6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view="pageBreakPreview" zoomScale="60" zoomScaleNormal="55" zoomScalePageLayoutView="25" workbookViewId="0" topLeftCell="A43">
      <selection activeCell="K58" sqref="K58"/>
    </sheetView>
  </sheetViews>
  <sheetFormatPr defaultColWidth="9.140625" defaultRowHeight="15"/>
  <cols>
    <col min="1" max="1" width="6.57421875" style="0" customWidth="1"/>
    <col min="2" max="2" width="31.140625" style="0" customWidth="1"/>
    <col min="3" max="3" width="55.57421875" style="0" customWidth="1"/>
    <col min="4" max="4" width="24.28125" style="0" customWidth="1"/>
    <col min="5" max="5" width="17.421875" style="0" customWidth="1"/>
    <col min="6" max="6" width="24.8515625" style="0" customWidth="1"/>
    <col min="7" max="7" width="31.421875" style="0" customWidth="1"/>
    <col min="8" max="8" width="22.421875" style="0" customWidth="1"/>
    <col min="9" max="9" width="26.421875" style="0" customWidth="1"/>
    <col min="10" max="10" width="28.8515625" style="0" customWidth="1"/>
    <col min="11" max="11" width="19.57421875" style="0" customWidth="1"/>
    <col min="12" max="12" width="25.8515625" style="0" customWidth="1"/>
    <col min="13" max="13" width="21.7109375" style="0" customWidth="1"/>
    <col min="16" max="16" width="17.7109375" style="0" customWidth="1"/>
    <col min="17" max="17" width="11.8515625" style="0" bestFit="1" customWidth="1"/>
  </cols>
  <sheetData>
    <row r="1" spans="3:13" ht="70.5" customHeight="1">
      <c r="C1" s="4"/>
      <c r="E1" s="2"/>
      <c r="F1" s="2"/>
      <c r="G1" s="2"/>
      <c r="H1" s="96" t="s">
        <v>27</v>
      </c>
      <c r="I1" s="97"/>
      <c r="J1" s="3"/>
      <c r="K1" s="3"/>
      <c r="L1" s="3"/>
      <c r="M1" s="3"/>
    </row>
    <row r="2" spans="1:13" ht="15">
      <c r="A2" s="98" t="s">
        <v>65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39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36.75" customHeight="1" thickBo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3" ht="26.25" customHeight="1">
      <c r="A5" s="101" t="s">
        <v>0</v>
      </c>
      <c r="B5" s="81" t="s">
        <v>1</v>
      </c>
      <c r="C5" s="103" t="s">
        <v>8</v>
      </c>
      <c r="D5" s="94" t="s">
        <v>3</v>
      </c>
      <c r="E5" s="81" t="s">
        <v>4</v>
      </c>
      <c r="F5" s="32"/>
      <c r="G5" s="81" t="s">
        <v>59</v>
      </c>
      <c r="H5" s="81" t="s">
        <v>2</v>
      </c>
      <c r="I5" s="81"/>
      <c r="J5" s="33"/>
      <c r="K5" s="106" t="s">
        <v>2</v>
      </c>
      <c r="L5" s="107"/>
      <c r="M5" s="89" t="s">
        <v>6</v>
      </c>
    </row>
    <row r="6" spans="1:13" ht="155.25" customHeight="1" thickBot="1">
      <c r="A6" s="102"/>
      <c r="B6" s="82"/>
      <c r="C6" s="104"/>
      <c r="D6" s="95"/>
      <c r="E6" s="82"/>
      <c r="F6" s="1" t="s">
        <v>58</v>
      </c>
      <c r="G6" s="82"/>
      <c r="H6" s="1" t="s">
        <v>68</v>
      </c>
      <c r="I6" s="1" t="s">
        <v>69</v>
      </c>
      <c r="J6" s="34" t="s">
        <v>60</v>
      </c>
      <c r="K6" s="34" t="s">
        <v>5</v>
      </c>
      <c r="L6" s="34" t="s">
        <v>61</v>
      </c>
      <c r="M6" s="90"/>
    </row>
    <row r="7" spans="1:13" ht="45.75" customHeight="1">
      <c r="A7" s="83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5"/>
    </row>
    <row r="8" spans="1:13" ht="111" customHeight="1">
      <c r="A8" s="108" t="s">
        <v>62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10"/>
    </row>
    <row r="9" spans="1:13" ht="38.25" customHeight="1">
      <c r="A9" s="17"/>
      <c r="B9" s="91" t="s">
        <v>52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3"/>
    </row>
    <row r="10" spans="1:14" ht="60.75">
      <c r="A10" s="21">
        <v>1</v>
      </c>
      <c r="B10" s="19" t="s">
        <v>12</v>
      </c>
      <c r="C10" s="8" t="s">
        <v>40</v>
      </c>
      <c r="D10" s="8" t="s">
        <v>49</v>
      </c>
      <c r="E10" s="41">
        <v>1200</v>
      </c>
      <c r="F10" s="67">
        <v>3260.087</v>
      </c>
      <c r="G10" s="67">
        <v>3260.087</v>
      </c>
      <c r="H10" s="68">
        <v>32.6009</v>
      </c>
      <c r="I10" s="42">
        <f>SUM(G10-H10)</f>
        <v>3227.4861</v>
      </c>
      <c r="J10" s="43"/>
      <c r="K10" s="44"/>
      <c r="L10" s="44"/>
      <c r="M10" s="19" t="s">
        <v>48</v>
      </c>
      <c r="N10">
        <f>SUM(I10*100/G10)</f>
        <v>98.99999907977916</v>
      </c>
    </row>
    <row r="11" spans="1:14" ht="60.75">
      <c r="A11" s="21">
        <v>2</v>
      </c>
      <c r="B11" s="19" t="s">
        <v>12</v>
      </c>
      <c r="C11" s="8" t="s">
        <v>44</v>
      </c>
      <c r="D11" s="19" t="s">
        <v>10</v>
      </c>
      <c r="E11" s="44">
        <v>2520</v>
      </c>
      <c r="F11" s="44">
        <v>1613.089</v>
      </c>
      <c r="G11" s="44">
        <v>1613.089</v>
      </c>
      <c r="H11" s="44">
        <v>16.13089</v>
      </c>
      <c r="I11" s="44">
        <f>SUM(G11-H11)</f>
        <v>1596.95811</v>
      </c>
      <c r="J11" s="44"/>
      <c r="K11" s="44"/>
      <c r="L11" s="44"/>
      <c r="M11" s="19" t="s">
        <v>48</v>
      </c>
      <c r="N11">
        <f>SUM(I11*100/G11)</f>
        <v>99.00000000000001</v>
      </c>
    </row>
    <row r="12" spans="1:17" ht="60.75">
      <c r="A12" s="21">
        <v>3</v>
      </c>
      <c r="B12" s="19" t="s">
        <v>12</v>
      </c>
      <c r="C12" s="19" t="s">
        <v>18</v>
      </c>
      <c r="D12" s="19" t="s">
        <v>10</v>
      </c>
      <c r="E12" s="45">
        <v>4275</v>
      </c>
      <c r="F12" s="46">
        <v>2844.103</v>
      </c>
      <c r="G12" s="45">
        <v>2844.103</v>
      </c>
      <c r="H12" s="45">
        <f>SUM(G12-I12)</f>
        <v>853.2309</v>
      </c>
      <c r="I12" s="45">
        <v>1990.8721</v>
      </c>
      <c r="J12" s="74"/>
      <c r="K12" s="75"/>
      <c r="L12" s="46">
        <f>SUM(J12-K12)</f>
        <v>0</v>
      </c>
      <c r="M12" s="29"/>
      <c r="N12">
        <f>SUM(I12*100/G12)</f>
        <v>70</v>
      </c>
      <c r="O12" t="e">
        <f>SUM(L12*100/J12)</f>
        <v>#DIV/0!</v>
      </c>
      <c r="P12" s="76"/>
      <c r="Q12" s="76"/>
    </row>
    <row r="13" spans="1:15" ht="60.75">
      <c r="A13" s="21">
        <v>4</v>
      </c>
      <c r="B13" s="19" t="s">
        <v>19</v>
      </c>
      <c r="C13" s="28" t="s">
        <v>20</v>
      </c>
      <c r="D13" s="19" t="s">
        <v>10</v>
      </c>
      <c r="E13" s="47">
        <v>2565</v>
      </c>
      <c r="F13" s="48">
        <v>1440.289</v>
      </c>
      <c r="G13" s="47">
        <v>720.1445</v>
      </c>
      <c r="H13" s="47">
        <v>216.0435</v>
      </c>
      <c r="I13" s="47">
        <v>504.10115</v>
      </c>
      <c r="J13" s="47">
        <v>720.1445</v>
      </c>
      <c r="K13" s="47">
        <v>216.0435</v>
      </c>
      <c r="L13" s="47">
        <v>504.10115</v>
      </c>
      <c r="M13" s="29" t="s">
        <v>55</v>
      </c>
      <c r="N13">
        <f>SUM(I13*100/G13)</f>
        <v>70.00000000000001</v>
      </c>
      <c r="O13">
        <f>SUM(L13*100/J13)</f>
        <v>70.00000000000001</v>
      </c>
    </row>
    <row r="14" spans="1:13" ht="22.5">
      <c r="A14" s="18"/>
      <c r="B14" s="10"/>
      <c r="C14" s="20" t="s">
        <v>7</v>
      </c>
      <c r="D14" s="18"/>
      <c r="E14" s="21">
        <f aca="true" t="shared" si="0" ref="E14:L14">SUM(E10:E13)</f>
        <v>10560</v>
      </c>
      <c r="F14" s="21">
        <f t="shared" si="0"/>
        <v>9157.568</v>
      </c>
      <c r="G14" s="79">
        <f>SUM(G10:G13)</f>
        <v>8437.423499999999</v>
      </c>
      <c r="H14" s="21">
        <f t="shared" si="0"/>
        <v>1118.00619</v>
      </c>
      <c r="I14" s="21">
        <f>SUM(I10:I13)</f>
        <v>7319.417460000001</v>
      </c>
      <c r="J14" s="21">
        <f t="shared" si="0"/>
        <v>720.1445</v>
      </c>
      <c r="K14" s="21">
        <f t="shared" si="0"/>
        <v>216.0435</v>
      </c>
      <c r="L14" s="21">
        <f t="shared" si="0"/>
        <v>504.10115</v>
      </c>
      <c r="M14" s="18"/>
    </row>
    <row r="15" spans="1:13" ht="37.5" customHeight="1">
      <c r="A15" s="86" t="s">
        <v>11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3"/>
    </row>
    <row r="16" spans="1:14" ht="60.75">
      <c r="A16" s="21">
        <v>1</v>
      </c>
      <c r="B16" s="19" t="s">
        <v>11</v>
      </c>
      <c r="C16" s="19" t="s">
        <v>39</v>
      </c>
      <c r="D16" s="19" t="s">
        <v>33</v>
      </c>
      <c r="E16" s="49">
        <v>1488</v>
      </c>
      <c r="F16" s="49">
        <v>990.714</v>
      </c>
      <c r="G16" s="49">
        <v>990.714</v>
      </c>
      <c r="H16" s="49">
        <v>9.90714</v>
      </c>
      <c r="I16" s="49">
        <f>SUM(G16-H16)</f>
        <v>980.80686</v>
      </c>
      <c r="J16" s="49"/>
      <c r="K16" s="49"/>
      <c r="L16" s="49"/>
      <c r="M16" s="19" t="s">
        <v>48</v>
      </c>
      <c r="N16">
        <f>SUM(I16*100/G16)</f>
        <v>99</v>
      </c>
    </row>
    <row r="17" spans="1:14" ht="60.75">
      <c r="A17" s="21">
        <v>2</v>
      </c>
      <c r="B17" s="19" t="s">
        <v>11</v>
      </c>
      <c r="C17" s="19" t="s">
        <v>45</v>
      </c>
      <c r="D17" s="19" t="s">
        <v>33</v>
      </c>
      <c r="E17" s="49">
        <v>350</v>
      </c>
      <c r="F17" s="49">
        <v>375.5952</v>
      </c>
      <c r="G17" s="49">
        <v>375.5952</v>
      </c>
      <c r="H17" s="49">
        <v>3.75595</v>
      </c>
      <c r="I17" s="49">
        <v>371.83925</v>
      </c>
      <c r="J17" s="49"/>
      <c r="K17" s="49"/>
      <c r="L17" s="49"/>
      <c r="M17" s="19" t="s">
        <v>48</v>
      </c>
      <c r="N17">
        <f>SUM(I17*100/G17)</f>
        <v>99.00000053248819</v>
      </c>
    </row>
    <row r="18" spans="1:14" ht="60.75">
      <c r="A18" s="21">
        <v>3</v>
      </c>
      <c r="B18" s="8" t="s">
        <v>11</v>
      </c>
      <c r="C18" s="8" t="s">
        <v>25</v>
      </c>
      <c r="D18" s="8" t="s">
        <v>10</v>
      </c>
      <c r="E18" s="14">
        <v>4095</v>
      </c>
      <c r="F18" s="14">
        <v>2706.884</v>
      </c>
      <c r="G18" s="14">
        <v>2706.884</v>
      </c>
      <c r="H18" s="14">
        <v>812.0652</v>
      </c>
      <c r="I18" s="70">
        <v>1894.8188</v>
      </c>
      <c r="J18" s="14"/>
      <c r="K18" s="14"/>
      <c r="L18" s="14"/>
      <c r="M18" s="27"/>
      <c r="N18">
        <f>SUM(I18*100/G18)</f>
        <v>70</v>
      </c>
    </row>
    <row r="19" spans="1:14" ht="60.75">
      <c r="A19" s="21">
        <v>4</v>
      </c>
      <c r="B19" s="7" t="s">
        <v>11</v>
      </c>
      <c r="C19" s="7" t="s">
        <v>66</v>
      </c>
      <c r="D19" s="6" t="s">
        <v>14</v>
      </c>
      <c r="E19" s="50">
        <v>900</v>
      </c>
      <c r="F19" s="50">
        <v>579.205</v>
      </c>
      <c r="G19" s="50">
        <v>579.205</v>
      </c>
      <c r="H19" s="50">
        <f>SUM(G19-I19)</f>
        <v>173.76150000000007</v>
      </c>
      <c r="I19" s="50">
        <v>405.4435</v>
      </c>
      <c r="J19" s="50"/>
      <c r="K19" s="50"/>
      <c r="L19" s="50"/>
      <c r="M19" s="7"/>
      <c r="N19">
        <f>SUM(I19*100/G19)</f>
        <v>69.99999999999999</v>
      </c>
    </row>
    <row r="20" spans="1:13" ht="23.25">
      <c r="A20" s="18"/>
      <c r="B20" s="22"/>
      <c r="C20" s="20" t="s">
        <v>7</v>
      </c>
      <c r="D20" s="23"/>
      <c r="E20" s="21">
        <f aca="true" t="shared" si="1" ref="E20:L20">SUM(E16:E19)</f>
        <v>6833</v>
      </c>
      <c r="F20" s="21">
        <f t="shared" si="1"/>
        <v>4652.3982000000005</v>
      </c>
      <c r="G20" s="21">
        <f t="shared" si="1"/>
        <v>4652.3982000000005</v>
      </c>
      <c r="H20" s="21">
        <f t="shared" si="1"/>
        <v>999.4897900000001</v>
      </c>
      <c r="I20" s="21">
        <f t="shared" si="1"/>
        <v>3652.90841</v>
      </c>
      <c r="J20" s="21">
        <f t="shared" si="1"/>
        <v>0</v>
      </c>
      <c r="K20" s="21">
        <f t="shared" si="1"/>
        <v>0</v>
      </c>
      <c r="L20" s="21">
        <f t="shared" si="1"/>
        <v>0</v>
      </c>
      <c r="M20" s="18"/>
    </row>
    <row r="21" spans="1:13" ht="51.75" customHeight="1">
      <c r="A21" s="86" t="s">
        <v>9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3"/>
    </row>
    <row r="22" spans="1:14" ht="60.75">
      <c r="A22" s="21">
        <v>1</v>
      </c>
      <c r="B22" s="19" t="s">
        <v>9</v>
      </c>
      <c r="C22" s="19" t="s">
        <v>46</v>
      </c>
      <c r="D22" s="19" t="s">
        <v>14</v>
      </c>
      <c r="E22" s="19">
        <v>3285</v>
      </c>
      <c r="F22" s="19">
        <v>2130.082</v>
      </c>
      <c r="G22" s="19">
        <v>2130.082</v>
      </c>
      <c r="H22" s="19">
        <f>SUM(G22-I22)</f>
        <v>21.30081999999993</v>
      </c>
      <c r="I22" s="19">
        <v>2108.78118</v>
      </c>
      <c r="J22" s="19">
        <f>SUM(J22:J23)</f>
        <v>0</v>
      </c>
      <c r="K22" s="19"/>
      <c r="L22" s="19"/>
      <c r="M22" s="19" t="s">
        <v>48</v>
      </c>
      <c r="N22">
        <f>SUM(I22*100/G22)</f>
        <v>99</v>
      </c>
    </row>
    <row r="23" spans="1:14" ht="60.75">
      <c r="A23" s="21">
        <v>2</v>
      </c>
      <c r="B23" s="8" t="s">
        <v>9</v>
      </c>
      <c r="C23" s="8" t="s">
        <v>26</v>
      </c>
      <c r="D23" s="8" t="s">
        <v>10</v>
      </c>
      <c r="E23" s="24">
        <v>3375</v>
      </c>
      <c r="F23" s="24">
        <v>2168.916</v>
      </c>
      <c r="G23" s="25">
        <v>2168.916</v>
      </c>
      <c r="H23" s="25">
        <f>SUM(G23-I23)</f>
        <v>650.6748000000002</v>
      </c>
      <c r="I23" s="25">
        <v>1518.2412</v>
      </c>
      <c r="J23" s="25"/>
      <c r="K23" s="25"/>
      <c r="L23" s="25"/>
      <c r="M23" s="27"/>
      <c r="N23">
        <f>SUM(I23*100/G23)</f>
        <v>69.99999999999999</v>
      </c>
    </row>
    <row r="24" spans="1:13" ht="22.5">
      <c r="A24" s="18"/>
      <c r="B24" s="22"/>
      <c r="C24" s="21" t="s">
        <v>7</v>
      </c>
      <c r="D24" s="21"/>
      <c r="E24" s="21">
        <f aca="true" t="shared" si="2" ref="E24:L24">SUM(E22:E23)</f>
        <v>6660</v>
      </c>
      <c r="F24" s="21">
        <f t="shared" si="2"/>
        <v>4298.998</v>
      </c>
      <c r="G24" s="21">
        <f t="shared" si="2"/>
        <v>4298.998</v>
      </c>
      <c r="H24" s="21">
        <f t="shared" si="2"/>
        <v>671.9756200000002</v>
      </c>
      <c r="I24" s="21">
        <f t="shared" si="2"/>
        <v>3627.02238</v>
      </c>
      <c r="J24" s="21">
        <f t="shared" si="2"/>
        <v>0</v>
      </c>
      <c r="K24" s="21">
        <f t="shared" si="2"/>
        <v>0</v>
      </c>
      <c r="L24" s="21">
        <f t="shared" si="2"/>
        <v>0</v>
      </c>
      <c r="M24" s="18"/>
    </row>
    <row r="25" spans="1:13" ht="33.75" customHeight="1">
      <c r="A25" s="86" t="s">
        <v>23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8"/>
    </row>
    <row r="26" spans="1:15" ht="81">
      <c r="A26" s="21">
        <v>1</v>
      </c>
      <c r="B26" s="19" t="s">
        <v>23</v>
      </c>
      <c r="C26" s="8" t="s">
        <v>36</v>
      </c>
      <c r="D26" s="8" t="s">
        <v>33</v>
      </c>
      <c r="E26" s="51">
        <v>4260</v>
      </c>
      <c r="F26" s="63">
        <v>4993.558</v>
      </c>
      <c r="G26" s="64">
        <v>1641.8545</v>
      </c>
      <c r="H26" s="64">
        <f>SUM(G26-I26)</f>
        <v>17.31223</v>
      </c>
      <c r="I26" s="64">
        <v>1624.54227</v>
      </c>
      <c r="J26" s="64">
        <f>SUM(F26-G26)</f>
        <v>3351.7035</v>
      </c>
      <c r="K26" s="52">
        <v>33.52559</v>
      </c>
      <c r="L26" s="73">
        <f>SUM(J26-K26)</f>
        <v>3318.17791</v>
      </c>
      <c r="M26" s="19" t="s">
        <v>56</v>
      </c>
      <c r="N26">
        <f>SUM(I26*100/G26)</f>
        <v>98.94556856286594</v>
      </c>
      <c r="O26">
        <f>SUM(L26*100/J26)</f>
        <v>98.9997447566588</v>
      </c>
    </row>
    <row r="27" spans="1:14" ht="84" customHeight="1">
      <c r="A27" s="21"/>
      <c r="B27" s="19" t="s">
        <v>23</v>
      </c>
      <c r="C27" s="8" t="s">
        <v>41</v>
      </c>
      <c r="D27" s="8" t="s">
        <v>49</v>
      </c>
      <c r="E27" s="51">
        <v>828</v>
      </c>
      <c r="F27" s="63">
        <v>3174.391</v>
      </c>
      <c r="G27" s="64">
        <v>3174.391</v>
      </c>
      <c r="H27" s="64">
        <v>31.74391</v>
      </c>
      <c r="I27" s="64">
        <f>SUM(G27-H27)</f>
        <v>3142.64709</v>
      </c>
      <c r="J27" s="64"/>
      <c r="K27" s="52"/>
      <c r="L27" s="73"/>
      <c r="M27" s="19"/>
      <c r="N27">
        <f>SUM(I27*100/G27)</f>
        <v>98.99999999999999</v>
      </c>
    </row>
    <row r="28" spans="1:14" ht="81">
      <c r="A28" s="21">
        <v>2</v>
      </c>
      <c r="B28" s="19" t="s">
        <v>23</v>
      </c>
      <c r="C28" s="8" t="s">
        <v>41</v>
      </c>
      <c r="D28" s="8" t="s">
        <v>49</v>
      </c>
      <c r="E28" s="41">
        <v>1092</v>
      </c>
      <c r="F28" s="65">
        <v>2472.077</v>
      </c>
      <c r="G28" s="65">
        <v>2472.077</v>
      </c>
      <c r="H28" s="65">
        <v>24.72077</v>
      </c>
      <c r="I28" s="65">
        <f>SUM(G28-H28)</f>
        <v>2447.3562300000003</v>
      </c>
      <c r="J28" s="65">
        <v>0</v>
      </c>
      <c r="K28" s="41">
        <v>0</v>
      </c>
      <c r="L28" s="41">
        <v>0</v>
      </c>
      <c r="M28" s="19" t="s">
        <v>56</v>
      </c>
      <c r="N28">
        <f>SUM(I28*100/G28)</f>
        <v>99</v>
      </c>
    </row>
    <row r="29" spans="1:14" ht="60.75">
      <c r="A29" s="21">
        <v>3</v>
      </c>
      <c r="B29" s="19" t="s">
        <v>23</v>
      </c>
      <c r="C29" s="8" t="s">
        <v>42</v>
      </c>
      <c r="D29" s="8" t="s">
        <v>49</v>
      </c>
      <c r="E29" s="41">
        <v>294</v>
      </c>
      <c r="F29" s="65">
        <v>783.174</v>
      </c>
      <c r="G29" s="65">
        <v>783.174</v>
      </c>
      <c r="H29" s="65">
        <v>7.83174</v>
      </c>
      <c r="I29" s="65">
        <f>SUM(G29-H29)</f>
        <v>775.34226</v>
      </c>
      <c r="J29" s="65"/>
      <c r="K29" s="41"/>
      <c r="L29" s="41"/>
      <c r="M29" s="19" t="s">
        <v>48</v>
      </c>
      <c r="N29">
        <f>SUM(I29*100/G29)</f>
        <v>99</v>
      </c>
    </row>
    <row r="30" spans="1:15" ht="60.75">
      <c r="A30" s="21">
        <v>4</v>
      </c>
      <c r="B30" s="19" t="s">
        <v>23</v>
      </c>
      <c r="C30" s="19" t="s">
        <v>24</v>
      </c>
      <c r="D30" s="19" t="s">
        <v>14</v>
      </c>
      <c r="E30" s="14">
        <v>2925</v>
      </c>
      <c r="F30" s="66">
        <v>1800.048</v>
      </c>
      <c r="G30" s="66">
        <v>1800.048</v>
      </c>
      <c r="H30" s="66">
        <v>540.0144</v>
      </c>
      <c r="I30" s="66">
        <f>SUM(G30-H30)</f>
        <v>1260.0336</v>
      </c>
      <c r="J30" s="66"/>
      <c r="K30" s="14"/>
      <c r="L30" s="14"/>
      <c r="M30" s="27"/>
      <c r="O30">
        <f>SUM(I30*100/G30)</f>
        <v>70</v>
      </c>
    </row>
    <row r="31" spans="1:13" ht="22.5">
      <c r="A31" s="18"/>
      <c r="B31" s="10"/>
      <c r="C31" s="21" t="s">
        <v>7</v>
      </c>
      <c r="D31" s="21"/>
      <c r="E31" s="21">
        <f aca="true" t="shared" si="3" ref="E31:L31">SUM(E26:E30)</f>
        <v>9399</v>
      </c>
      <c r="F31" s="21">
        <f t="shared" si="3"/>
        <v>13223.248000000001</v>
      </c>
      <c r="G31" s="21">
        <f t="shared" si="3"/>
        <v>9871.5445</v>
      </c>
      <c r="H31" s="21">
        <f t="shared" si="3"/>
        <v>621.62305</v>
      </c>
      <c r="I31" s="78">
        <f>SUM(I30+I29+I28+I27+I26)</f>
        <v>9249.92145</v>
      </c>
      <c r="J31" s="21">
        <f t="shared" si="3"/>
        <v>3351.7035</v>
      </c>
      <c r="K31" s="21">
        <f t="shared" si="3"/>
        <v>33.52559</v>
      </c>
      <c r="L31" s="21">
        <f t="shared" si="3"/>
        <v>3318.17791</v>
      </c>
      <c r="M31" s="18"/>
    </row>
    <row r="32" spans="1:13" ht="43.5" customHeight="1">
      <c r="A32" s="105" t="s">
        <v>21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8"/>
    </row>
    <row r="33" spans="1:14" ht="60.75">
      <c r="A33" s="21">
        <v>1</v>
      </c>
      <c r="B33" s="8" t="s">
        <v>21</v>
      </c>
      <c r="C33" s="19" t="s">
        <v>47</v>
      </c>
      <c r="D33" s="8" t="s">
        <v>33</v>
      </c>
      <c r="E33" s="49">
        <v>350</v>
      </c>
      <c r="F33" s="69">
        <v>620.2656</v>
      </c>
      <c r="G33" s="49">
        <v>620.2656</v>
      </c>
      <c r="H33" s="49">
        <v>6.20266</v>
      </c>
      <c r="I33" s="49">
        <f>SUM(G33-H33)</f>
        <v>614.0629399999999</v>
      </c>
      <c r="J33" s="49"/>
      <c r="K33" s="49"/>
      <c r="L33" s="49"/>
      <c r="M33" s="19" t="s">
        <v>48</v>
      </c>
      <c r="N33">
        <f>SUM(I33*100/G33)</f>
        <v>98.99999935511497</v>
      </c>
    </row>
    <row r="34" spans="1:14" ht="60.75">
      <c r="A34" s="21">
        <v>2</v>
      </c>
      <c r="B34" s="8" t="s">
        <v>21</v>
      </c>
      <c r="C34" s="19" t="s">
        <v>57</v>
      </c>
      <c r="D34" s="8" t="s">
        <v>14</v>
      </c>
      <c r="E34" s="49">
        <v>3825</v>
      </c>
      <c r="F34" s="49">
        <v>2442.941</v>
      </c>
      <c r="G34" s="49">
        <v>2442.941</v>
      </c>
      <c r="H34" s="49">
        <f>SUM(G34-I34)</f>
        <v>732.8822999999998</v>
      </c>
      <c r="I34" s="49">
        <v>1710.0587</v>
      </c>
      <c r="J34" s="49"/>
      <c r="K34" s="49"/>
      <c r="L34" s="49"/>
      <c r="M34" s="19"/>
      <c r="N34">
        <f>SUM(I34*100/G34)</f>
        <v>70</v>
      </c>
    </row>
    <row r="35" spans="1:13" ht="60.75">
      <c r="A35" s="21">
        <v>3</v>
      </c>
      <c r="B35" s="8" t="s">
        <v>21</v>
      </c>
      <c r="C35" s="8" t="s">
        <v>22</v>
      </c>
      <c r="D35" s="8" t="s">
        <v>14</v>
      </c>
      <c r="E35" s="52">
        <v>652.5</v>
      </c>
      <c r="F35" s="52">
        <v>427.512</v>
      </c>
      <c r="G35" s="14">
        <v>427.512</v>
      </c>
      <c r="H35" s="14">
        <v>427.512</v>
      </c>
      <c r="I35" s="14">
        <v>0</v>
      </c>
      <c r="J35" s="14"/>
      <c r="K35" s="14"/>
      <c r="L35" s="14"/>
      <c r="M35" s="27"/>
    </row>
    <row r="36" spans="1:14" ht="60.75">
      <c r="A36" s="21">
        <v>4</v>
      </c>
      <c r="B36" s="8" t="s">
        <v>21</v>
      </c>
      <c r="C36" s="8" t="s">
        <v>53</v>
      </c>
      <c r="D36" s="8" t="s">
        <v>33</v>
      </c>
      <c r="E36" s="52">
        <v>1348</v>
      </c>
      <c r="F36" s="52">
        <v>984.119</v>
      </c>
      <c r="G36" s="14">
        <v>984.119</v>
      </c>
      <c r="H36" s="14">
        <f>SUM(G36-I36)</f>
        <v>295.23570000000007</v>
      </c>
      <c r="I36" s="14">
        <v>688.8833</v>
      </c>
      <c r="J36" s="14"/>
      <c r="K36" s="14"/>
      <c r="L36" s="14"/>
      <c r="M36" s="27"/>
      <c r="N36">
        <f>SUM(I36*100/G36)</f>
        <v>70</v>
      </c>
    </row>
    <row r="37" spans="1:13" ht="22.5">
      <c r="A37" s="18"/>
      <c r="B37" s="11"/>
      <c r="C37" s="21" t="s">
        <v>7</v>
      </c>
      <c r="D37" s="21"/>
      <c r="E37" s="21">
        <f aca="true" t="shared" si="4" ref="E37:L37">SUM(E33:E36)</f>
        <v>6175.5</v>
      </c>
      <c r="F37" s="21">
        <f t="shared" si="4"/>
        <v>4474.8376</v>
      </c>
      <c r="G37" s="21">
        <f t="shared" si="4"/>
        <v>4474.8376</v>
      </c>
      <c r="H37" s="21">
        <f>SUM(H33:H36)</f>
        <v>1461.83266</v>
      </c>
      <c r="I37" s="21">
        <f t="shared" si="4"/>
        <v>3013.00494</v>
      </c>
      <c r="J37" s="21">
        <f t="shared" si="4"/>
        <v>0</v>
      </c>
      <c r="K37" s="21">
        <f t="shared" si="4"/>
        <v>0</v>
      </c>
      <c r="L37" s="21">
        <f t="shared" si="4"/>
        <v>0</v>
      </c>
      <c r="M37" s="18"/>
    </row>
    <row r="38" spans="1:13" ht="43.5" customHeight="1">
      <c r="A38" s="86" t="s">
        <v>15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8"/>
    </row>
    <row r="39" spans="1:14" ht="60.75">
      <c r="A39" s="21">
        <v>1</v>
      </c>
      <c r="B39" s="19" t="s">
        <v>15</v>
      </c>
      <c r="C39" s="8" t="s">
        <v>37</v>
      </c>
      <c r="D39" s="26" t="s">
        <v>10</v>
      </c>
      <c r="E39" s="41">
        <v>1935</v>
      </c>
      <c r="F39" s="53">
        <v>1472.347</v>
      </c>
      <c r="G39" s="54">
        <v>1472.347</v>
      </c>
      <c r="H39" s="41">
        <v>14.72347</v>
      </c>
      <c r="I39" s="41">
        <f>SUM(G39-H39)</f>
        <v>1457.62353</v>
      </c>
      <c r="J39" s="41"/>
      <c r="K39" s="41"/>
      <c r="L39" s="41"/>
      <c r="M39" s="19" t="s">
        <v>48</v>
      </c>
      <c r="N39" s="72">
        <f>SUM(I39*100/G39)</f>
        <v>99</v>
      </c>
    </row>
    <row r="40" spans="1:14" ht="60.75">
      <c r="A40" s="21">
        <v>2</v>
      </c>
      <c r="B40" s="19" t="s">
        <v>15</v>
      </c>
      <c r="C40" s="8" t="s">
        <v>50</v>
      </c>
      <c r="D40" s="26" t="s">
        <v>51</v>
      </c>
      <c r="E40" s="41">
        <v>2295</v>
      </c>
      <c r="F40" s="53">
        <v>1903.475</v>
      </c>
      <c r="G40" s="53">
        <v>1903.475</v>
      </c>
      <c r="H40" s="41">
        <v>19.03475</v>
      </c>
      <c r="I40" s="68">
        <f>SUM(G40-H40)</f>
        <v>1884.4402499999999</v>
      </c>
      <c r="J40" s="41"/>
      <c r="K40" s="41"/>
      <c r="L40" s="41"/>
      <c r="M40" s="19" t="s">
        <v>48</v>
      </c>
      <c r="N40">
        <f>SUM(I40*100/G40)</f>
        <v>99</v>
      </c>
    </row>
    <row r="41" spans="1:15" ht="60.75">
      <c r="A41" s="21">
        <v>3</v>
      </c>
      <c r="B41" s="19" t="s">
        <v>15</v>
      </c>
      <c r="C41" s="19" t="s">
        <v>16</v>
      </c>
      <c r="D41" s="19" t="s">
        <v>14</v>
      </c>
      <c r="E41" s="14">
        <v>3892.5</v>
      </c>
      <c r="F41" s="55">
        <f>SUM(G41+J41)</f>
        <v>2890.135</v>
      </c>
      <c r="G41" s="14">
        <v>1445.0675</v>
      </c>
      <c r="H41" s="14">
        <v>433.52025</v>
      </c>
      <c r="I41" s="14">
        <f>SUM(G41-H41)</f>
        <v>1011.5472500000001</v>
      </c>
      <c r="J41" s="14">
        <v>1445.0675</v>
      </c>
      <c r="K41" s="14">
        <v>433.52025</v>
      </c>
      <c r="L41" s="14">
        <f>SUM(J41-K41)</f>
        <v>1011.5472500000001</v>
      </c>
      <c r="M41" s="29" t="s">
        <v>55</v>
      </c>
      <c r="N41">
        <f>SUM(I41*100/G41)</f>
        <v>70</v>
      </c>
      <c r="O41">
        <f>SUM(L41*100/J41)</f>
        <v>70</v>
      </c>
    </row>
    <row r="42" spans="1:15" ht="60.75">
      <c r="A42" s="21">
        <v>4</v>
      </c>
      <c r="B42" s="19" t="s">
        <v>15</v>
      </c>
      <c r="C42" s="8" t="s">
        <v>38</v>
      </c>
      <c r="D42" s="8" t="s">
        <v>33</v>
      </c>
      <c r="E42" s="41">
        <v>4745</v>
      </c>
      <c r="F42" s="56">
        <v>3443.467</v>
      </c>
      <c r="G42" s="41">
        <f>SUM(F42/2)</f>
        <v>1721.7335</v>
      </c>
      <c r="H42" s="41">
        <v>516.52005</v>
      </c>
      <c r="I42" s="41">
        <f>SUM(G42-H42)</f>
        <v>1205.2134500000002</v>
      </c>
      <c r="J42" s="41">
        <f>SUM(F42/2)</f>
        <v>1721.7335</v>
      </c>
      <c r="K42" s="41">
        <v>516.52005</v>
      </c>
      <c r="L42" s="41">
        <v>1205.2134500000002</v>
      </c>
      <c r="M42" s="29" t="s">
        <v>55</v>
      </c>
      <c r="N42">
        <f>SUM(I42*100/G42)</f>
        <v>70.00000000000001</v>
      </c>
      <c r="O42">
        <f>SUM(L42*100/J42)</f>
        <v>70.00000000000001</v>
      </c>
    </row>
    <row r="43" spans="1:13" ht="22.5">
      <c r="A43" s="18"/>
      <c r="B43" s="10"/>
      <c r="C43" s="21" t="s">
        <v>7</v>
      </c>
      <c r="D43" s="21"/>
      <c r="E43" s="21">
        <f aca="true" t="shared" si="5" ref="E43:L43">SUM(E39:E42)</f>
        <v>12867.5</v>
      </c>
      <c r="F43" s="35">
        <f t="shared" si="5"/>
        <v>9709.424</v>
      </c>
      <c r="G43" s="21">
        <f t="shared" si="5"/>
        <v>6542.6230000000005</v>
      </c>
      <c r="H43" s="21">
        <f t="shared" si="5"/>
        <v>983.7985199999999</v>
      </c>
      <c r="I43" s="21">
        <f t="shared" si="5"/>
        <v>5558.82448</v>
      </c>
      <c r="J43" s="21">
        <f t="shared" si="5"/>
        <v>3166.8010000000004</v>
      </c>
      <c r="K43" s="21">
        <f t="shared" si="5"/>
        <v>950.0402999999999</v>
      </c>
      <c r="L43" s="21">
        <f t="shared" si="5"/>
        <v>2216.7607000000003</v>
      </c>
      <c r="M43" s="18"/>
    </row>
    <row r="44" spans="1:13" ht="46.5" customHeight="1">
      <c r="A44" s="105" t="s">
        <v>28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8"/>
    </row>
    <row r="45" spans="1:14" ht="60.75">
      <c r="A45" s="21">
        <v>1</v>
      </c>
      <c r="B45" s="8" t="s">
        <v>28</v>
      </c>
      <c r="C45" s="8" t="s">
        <v>29</v>
      </c>
      <c r="D45" s="8" t="s">
        <v>33</v>
      </c>
      <c r="E45" s="57">
        <v>3534</v>
      </c>
      <c r="F45" s="52">
        <v>3043.921</v>
      </c>
      <c r="G45" s="52">
        <v>3043.921</v>
      </c>
      <c r="H45" s="52">
        <v>30.43921</v>
      </c>
      <c r="I45" s="52">
        <f>SUM(G45-H45)</f>
        <v>3013.48179</v>
      </c>
      <c r="J45" s="52"/>
      <c r="K45" s="52"/>
      <c r="L45" s="52"/>
      <c r="M45" s="19" t="s">
        <v>48</v>
      </c>
      <c r="N45">
        <f>SUM(I45*100/G45)</f>
        <v>99</v>
      </c>
    </row>
    <row r="46" spans="1:14" ht="40.5">
      <c r="A46" s="21">
        <v>2</v>
      </c>
      <c r="B46" s="8" t="s">
        <v>28</v>
      </c>
      <c r="C46" s="8" t="s">
        <v>30</v>
      </c>
      <c r="D46" s="8" t="s">
        <v>34</v>
      </c>
      <c r="E46" s="57">
        <v>2930</v>
      </c>
      <c r="F46" s="52">
        <v>4040.329</v>
      </c>
      <c r="G46" s="52">
        <v>4040.329</v>
      </c>
      <c r="H46" s="52">
        <v>40.40329</v>
      </c>
      <c r="I46" s="52">
        <f>SUM(G46-H46)</f>
        <v>3999.92571</v>
      </c>
      <c r="J46" s="52"/>
      <c r="K46" s="52"/>
      <c r="L46" s="52"/>
      <c r="M46" s="19" t="s">
        <v>48</v>
      </c>
      <c r="N46">
        <f>SUM(I46*100/G46)</f>
        <v>99</v>
      </c>
    </row>
    <row r="47" spans="1:14" ht="60.75">
      <c r="A47" s="21">
        <v>3</v>
      </c>
      <c r="B47" s="8" t="s">
        <v>28</v>
      </c>
      <c r="C47" s="8" t="s">
        <v>31</v>
      </c>
      <c r="D47" s="8" t="s">
        <v>33</v>
      </c>
      <c r="E47" s="58">
        <v>1182</v>
      </c>
      <c r="F47" s="51">
        <v>1001.332</v>
      </c>
      <c r="G47" s="51">
        <v>1001.332</v>
      </c>
      <c r="H47" s="52">
        <v>10.01332</v>
      </c>
      <c r="I47" s="52">
        <f>SUM(F47-H47)</f>
        <v>991.31868</v>
      </c>
      <c r="J47" s="52"/>
      <c r="K47" s="52"/>
      <c r="L47" s="52"/>
      <c r="M47" s="19" t="s">
        <v>48</v>
      </c>
      <c r="N47">
        <f>SUM(I47*100/G47)</f>
        <v>99</v>
      </c>
    </row>
    <row r="48" spans="1:13" ht="40.5">
      <c r="A48" s="21">
        <v>4</v>
      </c>
      <c r="B48" s="8" t="s">
        <v>28</v>
      </c>
      <c r="C48" s="8" t="s">
        <v>32</v>
      </c>
      <c r="D48" s="8" t="s">
        <v>35</v>
      </c>
      <c r="E48" s="43"/>
      <c r="F48" s="59">
        <v>210.84061</v>
      </c>
      <c r="G48" s="60">
        <v>210.84061</v>
      </c>
      <c r="H48" s="60">
        <v>210.84061</v>
      </c>
      <c r="I48" s="60">
        <v>0</v>
      </c>
      <c r="J48" s="60"/>
      <c r="K48" s="60"/>
      <c r="L48" s="60"/>
      <c r="M48" s="18"/>
    </row>
    <row r="49" spans="1:13" ht="22.5">
      <c r="A49" s="18"/>
      <c r="B49" s="12"/>
      <c r="C49" s="21" t="s">
        <v>7</v>
      </c>
      <c r="D49" s="21"/>
      <c r="E49" s="31">
        <f>SUM(E45:E47)</f>
        <v>7646</v>
      </c>
      <c r="F49" s="31">
        <f aca="true" t="shared" si="6" ref="F49:L49">SUM(F45:F48)</f>
        <v>8296.42261</v>
      </c>
      <c r="G49" s="21">
        <f t="shared" si="6"/>
        <v>8296.42261</v>
      </c>
      <c r="H49" s="21">
        <f t="shared" si="6"/>
        <v>291.69642999999996</v>
      </c>
      <c r="I49" s="21">
        <f t="shared" si="6"/>
        <v>8004.72618</v>
      </c>
      <c r="J49" s="21">
        <f t="shared" si="6"/>
        <v>0</v>
      </c>
      <c r="K49" s="21">
        <f t="shared" si="6"/>
        <v>0</v>
      </c>
      <c r="L49" s="21">
        <f t="shared" si="6"/>
        <v>0</v>
      </c>
      <c r="M49" s="18"/>
    </row>
    <row r="50" spans="1:13" ht="41.25" customHeight="1">
      <c r="A50" s="86" t="s">
        <v>13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8"/>
    </row>
    <row r="51" spans="1:13" ht="60.75">
      <c r="A51" s="21">
        <v>1</v>
      </c>
      <c r="B51" s="19" t="s">
        <v>13</v>
      </c>
      <c r="C51" s="8" t="s">
        <v>43</v>
      </c>
      <c r="D51" s="8" t="s">
        <v>33</v>
      </c>
      <c r="E51" s="41"/>
      <c r="F51" s="41">
        <v>617.94709</v>
      </c>
      <c r="G51" s="41">
        <v>617.94709</v>
      </c>
      <c r="H51" s="41">
        <v>617.94709</v>
      </c>
      <c r="I51" s="41">
        <v>0</v>
      </c>
      <c r="J51" s="41"/>
      <c r="K51" s="41"/>
      <c r="L51" s="41"/>
      <c r="M51" s="18"/>
    </row>
    <row r="52" spans="1:15" ht="60.75">
      <c r="A52" s="21">
        <v>2</v>
      </c>
      <c r="B52" s="19" t="s">
        <v>13</v>
      </c>
      <c r="C52" s="19" t="s">
        <v>17</v>
      </c>
      <c r="D52" s="19" t="s">
        <v>10</v>
      </c>
      <c r="E52" s="14">
        <v>5400</v>
      </c>
      <c r="F52" s="61">
        <v>3621.886</v>
      </c>
      <c r="G52" s="14">
        <v>1810.943</v>
      </c>
      <c r="H52" s="14">
        <v>543.2829</v>
      </c>
      <c r="I52" s="14">
        <f>SUM(G52-H52)</f>
        <v>1267.6601</v>
      </c>
      <c r="J52" s="61">
        <v>1810.943</v>
      </c>
      <c r="K52" s="14">
        <v>543.2829</v>
      </c>
      <c r="L52" s="14">
        <v>1267.6601</v>
      </c>
      <c r="M52" s="30" t="s">
        <v>55</v>
      </c>
      <c r="N52">
        <f>SUM(I52*100/G52)</f>
        <v>70</v>
      </c>
      <c r="O52" s="38">
        <f>SUM(L52*100/J52)</f>
        <v>70</v>
      </c>
    </row>
    <row r="53" spans="1:14" ht="60.75">
      <c r="A53" s="21">
        <v>3</v>
      </c>
      <c r="B53" s="19" t="s">
        <v>13</v>
      </c>
      <c r="C53" s="19" t="s">
        <v>67</v>
      </c>
      <c r="D53" s="19" t="s">
        <v>10</v>
      </c>
      <c r="E53" s="14">
        <v>1935</v>
      </c>
      <c r="F53" s="14">
        <v>1203.578</v>
      </c>
      <c r="G53" s="71">
        <v>1203.578</v>
      </c>
      <c r="H53" s="70">
        <f>SUM(G53-I53)</f>
        <v>361.0734</v>
      </c>
      <c r="I53" s="70">
        <v>842.5046</v>
      </c>
      <c r="J53" s="62"/>
      <c r="K53" s="62"/>
      <c r="L53" s="62"/>
      <c r="M53" s="18"/>
      <c r="N53">
        <f>SUM(I53*100/G53)</f>
        <v>70</v>
      </c>
    </row>
    <row r="54" spans="1:13" ht="22.5">
      <c r="A54" s="9"/>
      <c r="B54" s="5"/>
      <c r="C54" s="16" t="s">
        <v>7</v>
      </c>
      <c r="D54" s="16"/>
      <c r="E54" s="15">
        <f aca="true" t="shared" si="7" ref="E54:L54">SUM(E51:E53)</f>
        <v>7335</v>
      </c>
      <c r="F54" s="15">
        <f t="shared" si="7"/>
        <v>5443.41109</v>
      </c>
      <c r="G54" s="15">
        <f>SUM(G51:G53)</f>
        <v>3632.46809</v>
      </c>
      <c r="H54" s="15">
        <f t="shared" si="7"/>
        <v>1522.30339</v>
      </c>
      <c r="I54" s="15">
        <f t="shared" si="7"/>
        <v>2110.1647000000003</v>
      </c>
      <c r="J54" s="36">
        <f t="shared" si="7"/>
        <v>1810.943</v>
      </c>
      <c r="K54" s="15">
        <f t="shared" si="7"/>
        <v>543.2829</v>
      </c>
      <c r="L54" s="15">
        <f t="shared" si="7"/>
        <v>1267.6601</v>
      </c>
      <c r="M54" s="9"/>
    </row>
    <row r="55" spans="1:13" ht="23.25">
      <c r="A55" s="9"/>
      <c r="B55" s="5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23"/>
    </row>
    <row r="56" spans="1:13" ht="23.25">
      <c r="A56" s="9"/>
      <c r="B56" s="10"/>
      <c r="C56" s="21" t="s">
        <v>54</v>
      </c>
      <c r="D56" s="21"/>
      <c r="E56" s="21">
        <v>67476</v>
      </c>
      <c r="F56" s="35">
        <f>SUM(F54+F49+F43+F37+F31+F24+F24+F14)</f>
        <v>58902.9073</v>
      </c>
      <c r="G56" s="21">
        <f>SUM(G54+G49+G43+G37+G31+G24+G20+G14)</f>
        <v>50206.7155</v>
      </c>
      <c r="H56" s="21">
        <f>SUM(H54+H49+H43+H37+H31+H24+H20+H14)</f>
        <v>7670.72565</v>
      </c>
      <c r="I56" s="77">
        <f>SUM(I54+I49+I43+I37+I31+I24+I20+I14)</f>
        <v>42535.98999999999</v>
      </c>
      <c r="J56" s="37">
        <f>SUM(J54+J43+J31+J14)</f>
        <v>9049.592</v>
      </c>
      <c r="K56" s="21">
        <f>SUM(K54+K49+K43+K37+K31+K24+K20+K14)</f>
        <v>1742.8922899999998</v>
      </c>
      <c r="L56" s="21">
        <f>SUM(L54+L49+L43+L37+L31+L24+L24+L20+L14)</f>
        <v>7306.699860000001</v>
      </c>
      <c r="M56" s="23"/>
    </row>
    <row r="57" spans="1:13" ht="23.25">
      <c r="A57" s="9"/>
      <c r="B57" s="10"/>
      <c r="C57" s="23"/>
      <c r="D57" s="23"/>
      <c r="E57" s="23"/>
      <c r="F57" s="23"/>
      <c r="G57" s="23"/>
      <c r="H57" s="40"/>
      <c r="I57" s="39">
        <f>SUM(I58+I59)</f>
        <v>42535.99</v>
      </c>
      <c r="J57" s="23"/>
      <c r="K57" s="23"/>
      <c r="L57" s="23"/>
      <c r="M57" s="23"/>
    </row>
    <row r="58" spans="1:13" ht="23.25">
      <c r="A58" s="9"/>
      <c r="B58" s="10"/>
      <c r="C58" s="23" t="s">
        <v>63</v>
      </c>
      <c r="D58" s="23"/>
      <c r="E58" s="23"/>
      <c r="F58" s="23"/>
      <c r="G58" s="80">
        <f>SUM(G56-G51-G48-G35)</f>
        <v>48950.415799999995</v>
      </c>
      <c r="H58" s="23">
        <f>SUM(H56-H48-H51-H35)</f>
        <v>6414.425950000001</v>
      </c>
      <c r="I58" s="39">
        <f>SUM(I46+I10)</f>
        <v>7227.41181</v>
      </c>
      <c r="J58" s="23"/>
      <c r="K58" s="23"/>
      <c r="L58" s="23"/>
      <c r="M58" s="23"/>
    </row>
    <row r="59" spans="1:13" ht="23.25">
      <c r="A59" s="9"/>
      <c r="B59" s="10"/>
      <c r="C59" s="23" t="s">
        <v>64</v>
      </c>
      <c r="D59" s="23"/>
      <c r="E59" s="23"/>
      <c r="F59" s="23"/>
      <c r="G59" s="23"/>
      <c r="H59" s="40"/>
      <c r="I59" s="39">
        <f>SUM(I11+I12+I13+I16+I17+I18+I19+I22+I23+I26+I27+I28+I29+I30+I33+I34+I35+I36+I39+I40+I41+I42+I45+I47+I48+I51+I52+I53)</f>
        <v>35308.57819</v>
      </c>
      <c r="J59" s="23"/>
      <c r="K59" s="23"/>
      <c r="L59" s="23"/>
      <c r="M59" s="23"/>
    </row>
    <row r="60" spans="1:13" ht="23.25">
      <c r="A60" s="9"/>
      <c r="B60" s="9"/>
      <c r="C60" s="23"/>
      <c r="D60" s="23"/>
      <c r="E60" s="23"/>
      <c r="F60" s="23"/>
      <c r="G60" s="23"/>
      <c r="H60" s="23">
        <f>SUM(H56-H49-H14)</f>
        <v>6261.02303</v>
      </c>
      <c r="I60" s="39">
        <f>SUM(I56-I49-I14)</f>
        <v>27211.846359999992</v>
      </c>
      <c r="J60" s="23"/>
      <c r="K60" s="23"/>
      <c r="L60" s="23"/>
      <c r="M60" s="23"/>
    </row>
  </sheetData>
  <sheetProtection/>
  <mergeCells count="21">
    <mergeCell ref="A44:M44"/>
    <mergeCell ref="K5:L5"/>
    <mergeCell ref="A32:M32"/>
    <mergeCell ref="A8:M8"/>
    <mergeCell ref="A25:M25"/>
    <mergeCell ref="A38:M38"/>
    <mergeCell ref="H1:I1"/>
    <mergeCell ref="A2:M4"/>
    <mergeCell ref="A5:A6"/>
    <mergeCell ref="C5:C6"/>
    <mergeCell ref="E5:E6"/>
    <mergeCell ref="G5:G6"/>
    <mergeCell ref="A7:M7"/>
    <mergeCell ref="A50:M50"/>
    <mergeCell ref="M5:M6"/>
    <mergeCell ref="B5:B6"/>
    <mergeCell ref="B9:M9"/>
    <mergeCell ref="A15:M15"/>
    <mergeCell ref="H5:I5"/>
    <mergeCell ref="A21:M21"/>
    <mergeCell ref="D5:D6"/>
  </mergeCells>
  <printOptions/>
  <pageMargins left="0.25" right="0.25" top="0.75" bottom="0.75" header="0.3" footer="0.3"/>
  <pageSetup fitToHeight="0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71"/>
  <sheetViews>
    <sheetView zoomScalePageLayoutView="0" workbookViewId="0" topLeftCell="A1">
      <selection activeCell="A2" sqref="A2:J50"/>
    </sheetView>
  </sheetViews>
  <sheetFormatPr defaultColWidth="9.140625" defaultRowHeight="15"/>
  <sheetData>
    <row r="2" spans="1:19" ht="15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22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22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ht="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22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ht="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ht="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ht="22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ht="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ht="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ht="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ht="22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ht="22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ht="22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ht="22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9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9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19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19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9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19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9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19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9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19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19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1:19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Родионова</dc:creator>
  <cp:keywords/>
  <dc:description/>
  <cp:lastModifiedBy>Пользователь Windows</cp:lastModifiedBy>
  <cp:lastPrinted>2021-01-21T05:30:39Z</cp:lastPrinted>
  <dcterms:created xsi:type="dcterms:W3CDTF">2015-07-01T06:07:19Z</dcterms:created>
  <dcterms:modified xsi:type="dcterms:W3CDTF">2021-01-21T06:51:28Z</dcterms:modified>
  <cp:category/>
  <cp:version/>
  <cp:contentType/>
  <cp:contentStatus/>
</cp:coreProperties>
</file>